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40" yWindow="380" windowWidth="24220" windowHeight="16020" tabRatio="690" activeTab="0"/>
  </bookViews>
  <sheets>
    <sheet name="Calculator" sheetId="1" r:id="rId1"/>
    <sheet name="How to use Calculator" sheetId="2" r:id="rId2"/>
    <sheet name="Methodology" sheetId="3" r:id="rId3"/>
    <sheet name="EsimateBODLoad" sheetId="4" r:id="rId4"/>
    <sheet name="EvapoMap" sheetId="5" r:id="rId5"/>
    <sheet name="Resources" sheetId="6" r:id="rId6"/>
    <sheet name="Precipitation" sheetId="7" r:id="rId7"/>
    <sheet name="GeneratedGreywater" sheetId="8" r:id="rId8"/>
    <sheet name="Materials" sheetId="9" r:id="rId9"/>
    <sheet name="Evapo" sheetId="10" r:id="rId10"/>
    <sheet name="EvpoZ1" sheetId="11" r:id="rId11"/>
    <sheet name="EvpoZ3" sheetId="12" r:id="rId12"/>
    <sheet name="EvpoZ4" sheetId="13" r:id="rId13"/>
    <sheet name="EvpoZ6" sheetId="14" r:id="rId14"/>
    <sheet name="EcpoZ8" sheetId="15" r:id="rId15"/>
    <sheet name="EvpoZ9" sheetId="16" r:id="rId16"/>
    <sheet name="EvpoE10" sheetId="17" r:id="rId17"/>
    <sheet name="EvpoZ12" sheetId="18" r:id="rId18"/>
    <sheet name="EvpoZ13" sheetId="19" r:id="rId19"/>
    <sheet name="EvpoZ14" sheetId="20" r:id="rId20"/>
    <sheet name="EvpoZ16" sheetId="21" r:id="rId21"/>
    <sheet name="EvpoZ18" sheetId="22" r:id="rId22"/>
  </sheets>
  <definedNames>
    <definedName name="area">'Calculator'!$O$49</definedName>
    <definedName name="AvailableGrey">'Calculator'!$G$23</definedName>
    <definedName name="BODin">'Calculator'!$C$44</definedName>
    <definedName name="BODout">'Calculator'!$C$46</definedName>
    <definedName name="Brick">'Materials'!$B$4:$B$14</definedName>
    <definedName name="ColdTemp">'Calculator'!$D$50</definedName>
    <definedName name="Depth">'Calculator'!$C$48</definedName>
    <definedName name="EstBOD">'EsimateBODLoad'!$C$17</definedName>
    <definedName name="EvpoZones">'Evapo'!$A$10:$A$27</definedName>
    <definedName name="EZone">'Calculator'!$D$12</definedName>
    <definedName name="ft_to_in">'EvpoZ1'!$H$9</definedName>
    <definedName name="ft3_to_gal">'EvpoZ1'!$H$8</definedName>
    <definedName name="G">'Evapo'!$H$16</definedName>
    <definedName name="Garden">'Calculator'!$C$16</definedName>
    <definedName name="GardenType">'Evapo'!$A$3:$A$7</definedName>
    <definedName name="Length">'Calculator'!$C$57</definedName>
    <definedName name="Perimeter">'Calculator'!$C$59</definedName>
    <definedName name="Plants">'Materials'!$F$35</definedName>
    <definedName name="Weather">'Precipitation'!$A$5:$A$838</definedName>
    <definedName name="WeatherStations">'Precipitation'!$A$6:$A$838</definedName>
    <definedName name="Width">'Calculator'!$C$58</definedName>
    <definedName name="Yard">'Calculator'!$C$18</definedName>
    <definedName name="Zones">'Evapo'!$B$1:$IB$1</definedName>
  </definedNames>
  <calcPr fullCalcOnLoad="1"/>
</workbook>
</file>

<file path=xl/comments1.xml><?xml version="1.0" encoding="utf-8"?>
<comments xmlns="http://schemas.openxmlformats.org/spreadsheetml/2006/main">
  <authors>
    <author>Teresa Garrison</author>
  </authors>
  <commentList>
    <comment ref="A44" authorId="0">
      <text>
        <r>
          <rPr>
            <sz val="9"/>
            <rFont val="Verdana"/>
            <family val="0"/>
          </rPr>
          <t xml:space="preserve">BOD - Biological Oxygen Demand
Enter a known value of use to the Estimating Tool to find the BOD based on types of appliances connected to greywater system. </t>
        </r>
      </text>
    </comment>
    <comment ref="I1" authorId="0">
      <text>
        <r>
          <rPr>
            <b/>
            <sz val="9"/>
            <rFont val="Verdana"/>
            <family val="0"/>
          </rPr>
          <t>Click to learn how to use the Greywater Calculator</t>
        </r>
      </text>
    </comment>
    <comment ref="P1" authorId="0">
      <text>
        <r>
          <rPr>
            <b/>
            <sz val="9"/>
            <rFont val="Verdana"/>
            <family val="0"/>
          </rPr>
          <t>Click to learn about the methods and calculations for the Greywater Calculator</t>
        </r>
      </text>
    </comment>
    <comment ref="E44" authorId="0">
      <text>
        <r>
          <rPr>
            <sz val="9"/>
            <rFont val="Verdana"/>
            <family val="0"/>
          </rPr>
          <t xml:space="preserve">Click to estimate the BOD load based on the types of appliances that supply the greywater system. </t>
        </r>
      </text>
    </comment>
    <comment ref="A46" authorId="0">
      <text>
        <r>
          <rPr>
            <sz val="9"/>
            <rFont val="Verdana"/>
            <family val="0"/>
          </rPr>
          <t>Due to the natural characteristics of a wetland there will be some BOD coming out
(typical effluent is 3 to 7 mg/L)</t>
        </r>
      </text>
    </comment>
    <comment ref="K66" authorId="0">
      <text>
        <r>
          <rPr>
            <b/>
            <sz val="9"/>
            <rFont val="Verdana"/>
            <family val="0"/>
          </rPr>
          <t>Enter a value or use estimates (values are estimated from 2011)</t>
        </r>
      </text>
    </comment>
    <comment ref="B12" authorId="0">
      <text>
        <r>
          <rPr>
            <b/>
            <sz val="9"/>
            <rFont val="Verdana"/>
            <family val="0"/>
          </rPr>
          <t xml:space="preserve">Evapotranspiration is the rate at which water is used by plants. </t>
        </r>
      </text>
    </comment>
  </commentList>
</comments>
</file>

<file path=xl/comments2.xml><?xml version="1.0" encoding="utf-8"?>
<comments xmlns="http://schemas.openxmlformats.org/spreadsheetml/2006/main">
  <authors>
    <author>Teresa Garrison</author>
  </authors>
  <commentList>
    <comment ref="I1" authorId="0">
      <text>
        <r>
          <rPr>
            <sz val="9"/>
            <rFont val="Verdana"/>
            <family val="0"/>
          </rPr>
          <t xml:space="preserve">Click to return to Calculator </t>
        </r>
      </text>
    </comment>
  </commentList>
</comments>
</file>

<file path=xl/comments6.xml><?xml version="1.0" encoding="utf-8"?>
<comments xmlns="http://schemas.openxmlformats.org/spreadsheetml/2006/main">
  <authors>
    <author>Teresa Garrison</author>
  </authors>
  <commentList>
    <comment ref="C1" authorId="0">
      <text>
        <r>
          <rPr>
            <sz val="9"/>
            <rFont val="Verdana"/>
            <family val="0"/>
          </rPr>
          <t xml:space="preserve">Click to return to Calculator </t>
        </r>
      </text>
    </comment>
  </commentList>
</comments>
</file>

<file path=xl/comments9.xml><?xml version="1.0" encoding="utf-8"?>
<comments xmlns="http://schemas.openxmlformats.org/spreadsheetml/2006/main">
  <authors>
    <author>Teresa Garrison</author>
  </authors>
  <commentList>
    <comment ref="L4" authorId="0">
      <text>
        <r>
          <rPr>
            <b/>
            <sz val="9"/>
            <rFont val="Verdana"/>
            <family val="0"/>
          </rPr>
          <t>The amount of cement is bases on assumeing 1 bag will cover 40 bricks.</t>
        </r>
      </text>
    </comment>
  </commentList>
</comments>
</file>

<file path=xl/sharedStrings.xml><?xml version="1.0" encoding="utf-8"?>
<sst xmlns="http://schemas.openxmlformats.org/spreadsheetml/2006/main" count="2836" uniqueCount="1425">
  <si>
    <r>
      <t xml:space="preserve">California climate zones are described in University of California Publication 3328, </t>
    </r>
    <r>
      <rPr>
        <i/>
        <sz val="10"/>
        <rFont val="Verdana"/>
        <family val="0"/>
      </rPr>
      <t>Generalized Plant Climate Zones of California and Sunset Western Garden Boo</t>
    </r>
  </si>
  <si>
    <t>California Irrigation Management Information System (CIMIS), 1999, Reference Evapotranspiration Map, California Deptment of Water Resources</t>
  </si>
  <si>
    <t>Casanova, L.M., V.Little, R.J.Frye, and C.P.Gerba 2001. A survey of the microbial quality of recycled household graywater. Journal of the American Water Resources Association (JAWRA) 37(5)</t>
  </si>
  <si>
    <t>Crites, Ronald, and Techobanoglous, Grorge, 1998, "Small and Decentrilized Wastewater Management Systems", Water Resources and Environmental Engineering</t>
  </si>
  <si>
    <t>Golden Gate Weather Services, 2011, www.ggweather.com</t>
  </si>
  <si>
    <t>EPA, 1993, Subsurface Flow Constructed Wetlands for Wastwater Treatment: A Technology Assessment, Office of Water, 832-R-93-008</t>
  </si>
  <si>
    <t>Metcalf and Eddy, 2003, Wastewater Engineering Treatment and Reuse, McGraw Hill, New York, NY</t>
  </si>
  <si>
    <t>USGS, 2011, "The Water Cycle", http://ga.water.usgs.gov/edu/watercycleevapotranspiration.html</t>
  </si>
  <si>
    <r>
      <t>The reaction rate constant varies bases on the system and the bacteria present. A larger k value indicates faster decomposition of BOD (Metcalf and Eddy, 2003). For the for the wetland design a k</t>
    </r>
    <r>
      <rPr>
        <vertAlign val="subscript"/>
        <sz val="12"/>
        <rFont val="Cambria"/>
        <family val="0"/>
      </rPr>
      <t>20</t>
    </r>
    <r>
      <rPr>
        <sz val="12"/>
        <rFont val="Cambria"/>
        <family val="0"/>
      </rPr>
      <t xml:space="preserve"> value of 1.1 day</t>
    </r>
    <r>
      <rPr>
        <vertAlign val="superscript"/>
        <sz val="12"/>
        <rFont val="Cambria"/>
        <family val="0"/>
      </rPr>
      <t>-1</t>
    </r>
    <r>
      <rPr>
        <sz val="12"/>
        <rFont val="Cambria"/>
        <family val="0"/>
      </rPr>
      <t xml:space="preserve"> was used for the reaction rate constant (Crites and Techobanoglous, 1998). The area required for the desired BOD reduction can be calculated based on the detention time, which is a log order removal based on the reaction rate constant, and includes the flow, depth and the porosity of media. The Calculaor uses the equation below, taking into account unit conversions.</t>
    </r>
  </si>
  <si>
    <t>A</t>
  </si>
  <si>
    <t>Area (m)</t>
  </si>
  <si>
    <t>L</t>
  </si>
  <si>
    <t>Length (m)</t>
  </si>
  <si>
    <t>W</t>
  </si>
  <si>
    <t>Width (m)</t>
  </si>
  <si>
    <t>Q</t>
  </si>
  <si>
    <t>Flow (m3/day)</t>
  </si>
  <si>
    <t>Co</t>
  </si>
  <si>
    <t>Initial concentration (mg/L)</t>
  </si>
  <si>
    <t>Cc</t>
  </si>
  <si>
    <t>Desired effluent concentration (mg/L)</t>
  </si>
  <si>
    <t>d</t>
  </si>
  <si>
    <t>Depth of gravel media (m)</t>
  </si>
  <si>
    <t>n</t>
  </si>
  <si>
    <t>Porosity of media (-)</t>
  </si>
  <si>
    <t>The user supplies the width and the Calculator determines the associated length.</t>
  </si>
  <si>
    <t>The Calculators conducts a preliminary evaluation of required materials and costs for the associated materials. The required materials are based on the dimensions of the wetland and whether or not the wetland would be above or below ground. The materials list only includes components directly connected to the wetlands and does not account for house pluming, additional pretreatment systems, or components for the irrigation system. Cost values were found from on-line sources in December of 2011, costs are subject to change and should be updates with local values when possible. Labor was not included as a cost.</t>
  </si>
  <si>
    <t>Resources</t>
  </si>
  <si>
    <t>Resources</t>
  </si>
  <si>
    <r>
      <t xml:space="preserve">California Department of Water Resources, </t>
    </r>
    <r>
      <rPr>
        <i/>
        <sz val="10"/>
        <rFont val="Verdana"/>
        <family val="0"/>
      </rPr>
      <t xml:space="preserve">A Guide to Esimating Irrigation Water Needs of Landscape Planting in California, </t>
    </r>
    <r>
      <rPr>
        <sz val="10"/>
        <rFont val="Verdana"/>
        <family val="0"/>
      </rPr>
      <t>2000, http://www.water.ca.gov/wateruseefficiency/docs/wucols00.pdf</t>
    </r>
  </si>
  <si>
    <t>The amount of greywater generated on a daily basis is from the method described in the California Plumbing Code Chapter 16A (2010). The amount of greywater is dependent on the number of room in the house and thus the number of occupants. Every room is counted at one occupant with the exception of the first room which counts as two occupants.</t>
  </si>
  <si>
    <t>For example: If a house had three rooms, it would count as four occupants. The first room is 2 people and each additional room is 1 additional person.</t>
  </si>
  <si>
    <t>The flow of greywater is based on the relationships below:</t>
  </si>
  <si>
    <t>Showers, bathtubs, and washbasins = 25 gallons per day/ occupant</t>
  </si>
  <si>
    <t>Laundry = 15 gallons per day/ occupant</t>
  </si>
  <si>
    <t>The amount of generated greywater is then calculated as the flow times the number of occupants.</t>
  </si>
  <si>
    <t>The monthly irrigation water supplied by greywater is calculated in gallons and is the amount of irrigation water demands that can be meet by the average monthly generated greywater. This section of the Calculator shows the gallons of greywater that will be directly used by the plants.</t>
  </si>
  <si>
    <t>Subsurface Wetland Design</t>
  </si>
  <si>
    <r>
      <t>The design and sizing of a subsurface constructed wetland is based on reduction of the biochemical oxygen demand (BOD). BOD is a water quality parameter that measures the amount of oxygen required for biochemical activity (e.g., aerobic bacteria)</t>
    </r>
    <r>
      <rPr>
        <sz val="10"/>
        <rFont val="Times"/>
        <family val="0"/>
      </rPr>
      <t xml:space="preserve"> </t>
    </r>
    <r>
      <rPr>
        <sz val="12"/>
        <rFont val="Cambria"/>
        <family val="0"/>
      </rPr>
      <t>that is present in water to function. High levels of BOD in a system can decrease the available oxygen and be harmful to aquatic life (Metcalf and Eddy, 2003). The average BOD coming into the greywater wetland can be determined from the BOD estimating tool, which calculates the BOD based on type of appliances that would contribute water to the greywater wetland (Funamizu, 2000). The final BOD in a natural system generally ranges from 2 to 7 mg/L (Crites and Techobanoglous, 1998).</t>
    </r>
  </si>
  <si>
    <t>BOD removal rates can be calculated based on the reaction rate constant for the appropriate temperature using the equation below (EPA, 1993):</t>
  </si>
  <si>
    <t>reaction rate for a specific temperature</t>
  </si>
  <si>
    <t>k20</t>
  </si>
  <si>
    <t>reaction rate at 20 °C</t>
  </si>
  <si>
    <t>T</t>
  </si>
  <si>
    <t>=</t>
  </si>
  <si>
    <t>lowest temperature in wetland system</t>
  </si>
  <si>
    <t>What is greywater?</t>
  </si>
  <si>
    <t>Greywater, defined by the California Health and Safety Code (Section 17922.12a) is “untreated wastewater that has not been contaminated by any toilet discharge, has not been affected by infectious, contaminated, or unhealthy bodily wastes, and does not present a threat from contamination by unhealthful processing, manufacturing, or operating wastes.” The Code continues to specify what systems can provide water to the system, the list includes: bathtubs, showers, bathroom washbasins, clothes washing machines, and laundry tubs. Any wastewater coming from kitchen sinks or dishwashers cannot be classified as greywater.</t>
  </si>
  <si>
    <t>What are the irrigation water needs?</t>
  </si>
  <si>
    <t>The amount of greywater that a residential home is able to use is based on the amount water demands of the garden or yard, it the difference between the rainfall and the evapotranspiration rates. To calculate the amount of water needed for irrigation, the Greywater Subsurface Wetland Calculator looks up the amount of rainfall at the site based on monthly average weather data (Golden Gate Weather Services). The Calculator also looks up the evapotranspiration rate to see how much water is needed for the plants (CIMIS, 1999). Evapotranspiration is the combination of water lost to the air through evaporation and transpiration, which is water used and lost through the plant (USGS, 2011).</t>
  </si>
  <si>
    <t>How much greywater is generated?</t>
  </si>
  <si>
    <t>Casanova et al., 2001</t>
  </si>
  <si>
    <t>where:</t>
  </si>
  <si>
    <t>where:</t>
  </si>
  <si>
    <t>kr</t>
  </si>
  <si>
    <t xml:space="preserve">= </t>
  </si>
  <si>
    <t xml:space="preserve">= </t>
  </si>
  <si>
    <t xml:space="preserve">A subsurface constructed wetland provides treatment before it is applied to the garden. </t>
  </si>
  <si>
    <t>Golden Gate Weather Services, www.ggweather.com</t>
  </si>
  <si>
    <t xml:space="preserve">Appliance </t>
  </si>
  <si>
    <t>Yes or No</t>
  </si>
  <si>
    <t>Esimated BOD</t>
  </si>
  <si>
    <r>
      <t>2.</t>
    </r>
    <r>
      <rPr>
        <sz val="7"/>
        <rFont val="Times New Roman"/>
        <family val="0"/>
      </rPr>
      <t xml:space="preserve">     </t>
    </r>
    <r>
      <rPr>
        <b/>
        <i/>
        <sz val="12"/>
        <rFont val="Cambria"/>
        <family val="0"/>
      </rPr>
      <t>Select Evapo Transpiration zone</t>
    </r>
    <r>
      <rPr>
        <sz val="12"/>
        <rFont val="Cambria"/>
        <family val="0"/>
      </rPr>
      <t xml:space="preserve"> – California is separated into zones bases on the rate at which plants use water. The zone associated with your location can be found by clicking on the map link below</t>
    </r>
  </si>
  <si>
    <t>Explaination of the methods and equations used in the sizing of a residental greywater wetland.</t>
  </si>
  <si>
    <t>Safflower and Sunflower</t>
  </si>
  <si>
    <t>Veg</t>
  </si>
  <si>
    <t>Flower</t>
  </si>
  <si>
    <t>Catigory</t>
  </si>
  <si>
    <t>Flowers, Nursery</t>
  </si>
  <si>
    <t xml:space="preserve">Vegetable Gargen </t>
  </si>
  <si>
    <t>Zone 4 Monthly Evapotranspiration</t>
  </si>
  <si>
    <t>T</t>
  </si>
  <si>
    <t>G</t>
  </si>
  <si>
    <t>V</t>
  </si>
  <si>
    <t>v</t>
  </si>
  <si>
    <t>F</t>
  </si>
  <si>
    <t>Location For Wetland</t>
  </si>
  <si>
    <t>&lt;Select&gt;</t>
  </si>
  <si>
    <t>Above Ground</t>
  </si>
  <si>
    <t>Below Ground</t>
  </si>
  <si>
    <t xml:space="preserve">The BOD in greywater will be less than that of wastewater. Typical values for BOD for residental  and their sources are shown below.  </t>
  </si>
  <si>
    <t>Residentail run-off</t>
  </si>
  <si>
    <t>Residentail Greywater</t>
  </si>
  <si>
    <t>Yocum, 2006</t>
  </si>
  <si>
    <t>Eriksson et al.,2003</t>
  </si>
  <si>
    <t>Flowers, Nursery</t>
  </si>
  <si>
    <t>Mar</t>
  </si>
  <si>
    <t>Apr</t>
  </si>
  <si>
    <t>May</t>
  </si>
  <si>
    <t>Jun</t>
  </si>
  <si>
    <t>Jul</t>
  </si>
  <si>
    <t>Aug</t>
  </si>
  <si>
    <t>Sep</t>
  </si>
  <si>
    <t>Oct</t>
  </si>
  <si>
    <t>Nov</t>
  </si>
  <si>
    <t>Dec</t>
  </si>
  <si>
    <t>26-130</t>
  </si>
  <si>
    <t>Average Annual Evapotranspirationl:</t>
  </si>
  <si>
    <t>Zone 3 Monthly Evapotranspiration</t>
  </si>
  <si>
    <t xml:space="preserve">Porosity of gravel (η)   </t>
  </si>
  <si>
    <t xml:space="preserve">Length </t>
  </si>
  <si>
    <t xml:space="preserve">Width </t>
  </si>
  <si>
    <t>2:1</t>
  </si>
  <si>
    <t>3:1</t>
  </si>
  <si>
    <t>4:1</t>
  </si>
  <si>
    <t xml:space="preserve">Length/Width </t>
  </si>
  <si>
    <t>Aspect Ratio</t>
  </si>
  <si>
    <t xml:space="preserve">Width </t>
  </si>
  <si>
    <t>ft</t>
  </si>
  <si>
    <t>Length</t>
  </si>
  <si>
    <t xml:space="preserve">Organic Loading Rate  </t>
  </si>
  <si>
    <t>Calculated Values</t>
  </si>
  <si>
    <t>-</t>
  </si>
  <si>
    <t>Zone 10</t>
  </si>
  <si>
    <t>Zone 11</t>
  </si>
  <si>
    <t>Zone 12</t>
  </si>
  <si>
    <t>Zone 13</t>
  </si>
  <si>
    <t>Zone 14</t>
  </si>
  <si>
    <t>Zone 15</t>
  </si>
  <si>
    <t>Zone 16</t>
  </si>
  <si>
    <t>Zone 17</t>
  </si>
  <si>
    <t>Zone 18</t>
  </si>
  <si>
    <t>Monthly Evapotranspiration (in)</t>
  </si>
  <si>
    <t>CAMP BALDY FC 85 D</t>
  </si>
  <si>
    <t>CAMPTONVILLE RANGER STN</t>
  </si>
  <si>
    <t>7.46  1</t>
  </si>
  <si>
    <t>CANBY 11SW</t>
  </si>
  <si>
    <t>CANBY RANGER STN</t>
  </si>
  <si>
    <t>CANOGA PARK PIERCE COLL</t>
  </si>
  <si>
    <t>CANTIL</t>
  </si>
  <si>
    <t>CANYON DAM</t>
  </si>
  <si>
    <t>&lt;Select&gt;</t>
  </si>
  <si>
    <t>Depth</t>
  </si>
  <si>
    <t>Surface Area</t>
  </si>
  <si>
    <t>CASTLE ROCK RAD LAB</t>
  </si>
  <si>
    <t>CATHAY BULL RUN RANCH</t>
  </si>
  <si>
    <t>CAZADERO</t>
  </si>
  <si>
    <t>9.68  1</t>
  </si>
  <si>
    <t>California</t>
  </si>
  <si>
    <t>Average Monthly Precipitat</t>
  </si>
  <si>
    <t>JAN</t>
  </si>
  <si>
    <t>FEB</t>
  </si>
  <si>
    <t>YEAR</t>
  </si>
  <si>
    <t>ACAMPO 5 NE</t>
  </si>
  <si>
    <t>ACTON ESCONDIDO FC261</t>
  </si>
  <si>
    <t>ADELANTO</t>
  </si>
  <si>
    <t>ADIN RANGER STN</t>
  </si>
  <si>
    <t>ALAMO 1 N</t>
  </si>
  <si>
    <t>ALDERPOINT</t>
  </si>
  <si>
    <t>Back to Residential Greywater Calculator</t>
  </si>
  <si>
    <t>Methodology</t>
  </si>
  <si>
    <t>ANTIOCH 1 E</t>
  </si>
  <si>
    <t>ANTIOCH PUMP PLANT 3</t>
  </si>
  <si>
    <t>ANZA</t>
  </si>
  <si>
    <t>APPLE VALLEY</t>
  </si>
  <si>
    <t>ARROYO GRANDE</t>
  </si>
  <si>
    <t>ARROYO SECO RANGER STN</t>
  </si>
  <si>
    <t>ASH MOUNTAIN</t>
  </si>
  <si>
    <t>ASSOC OIL ANAHEIM 1</t>
  </si>
  <si>
    <t>AUBERRY 1 NW</t>
  </si>
  <si>
    <t>AUBURN</t>
  </si>
  <si>
    <t>AUBURN DAM PROJECT</t>
  </si>
  <si>
    <t>AVALON PLEASURE PIER</t>
  </si>
  <si>
    <t>AVENAL 9 SSE</t>
  </si>
  <si>
    <t>AZUSA CITY PARK FC 143</t>
  </si>
  <si>
    <t>BACKUS RANCH</t>
  </si>
  <si>
    <t>BAKER</t>
  </si>
  <si>
    <t>BAKER 9 NNW</t>
  </si>
  <si>
    <t>BAKERSFIELD</t>
  </si>
  <si>
    <t>BAKERSFIELD WSO ARPT</t>
  </si>
  <si>
    <r>
      <t>65</t>
    </r>
    <r>
      <rPr>
        <vertAlign val="superscript"/>
        <sz val="10"/>
        <rFont val="Verdana"/>
        <family val="0"/>
      </rPr>
      <t>A</t>
    </r>
  </si>
  <si>
    <t>A- Composite mean</t>
  </si>
  <si>
    <t xml:space="preserve">Waste Location </t>
  </si>
  <si>
    <t>Source</t>
  </si>
  <si>
    <r>
      <t>BOD</t>
    </r>
    <r>
      <rPr>
        <b/>
        <vertAlign val="subscript"/>
        <sz val="10"/>
        <rFont val="Verdana"/>
        <family val="0"/>
      </rPr>
      <t>5</t>
    </r>
    <r>
      <rPr>
        <b/>
        <sz val="10"/>
        <rFont val="Verdana"/>
        <family val="0"/>
      </rPr>
      <t xml:space="preserve"> (mg/L)</t>
    </r>
  </si>
  <si>
    <t>Bathtub water is often lowest, kitchen sink water highest.</t>
  </si>
  <si>
    <t xml:space="preserve">Kitchen Sink </t>
  </si>
  <si>
    <t xml:space="preserve">Wash Basin </t>
  </si>
  <si>
    <t>Bath Tub</t>
  </si>
  <si>
    <t>Shower</t>
  </si>
  <si>
    <t>Washing Machine</t>
  </si>
  <si>
    <t>Total (per Capita per day)</t>
  </si>
  <si>
    <t>Funamizu, 2000</t>
  </si>
  <si>
    <t>Yes</t>
  </si>
  <si>
    <t>OPIDS CAMP FC 57 B E</t>
  </si>
  <si>
    <t>CAMPO</t>
  </si>
  <si>
    <t>CAMP PARDEE</t>
  </si>
  <si>
    <t>CAMP SAN LUIS OBISPO</t>
  </si>
  <si>
    <t>mg/L</t>
  </si>
  <si>
    <t>&lt;Select&gt;</t>
  </si>
  <si>
    <t>Esimate BOD Load</t>
  </si>
  <si>
    <t xml:space="preserve">The Biological Oxygen Demand (BOD) is a biological indicator of the bacteria present that consume oxygen. </t>
  </si>
  <si>
    <t>Benaman, 1996</t>
  </si>
  <si>
    <t>DEC</t>
  </si>
  <si>
    <t>MAR</t>
  </si>
  <si>
    <t>APR</t>
  </si>
  <si>
    <t>in</t>
  </si>
  <si>
    <t xml:space="preserve">Jan </t>
  </si>
  <si>
    <t>Feb</t>
  </si>
  <si>
    <t>DESCANSO RANGER STN</t>
  </si>
  <si>
    <t>DOBBINS 1 S</t>
  </si>
  <si>
    <t>DOBBINS COLGATE FOREBA</t>
  </si>
  <si>
    <t>DONNER MEMORIAL ST PK</t>
  </si>
  <si>
    <t>DOS RIOS</t>
  </si>
  <si>
    <t>8.35  1</t>
  </si>
  <si>
    <t>6.76  1</t>
  </si>
  <si>
    <t>DOWNEY FIRE DEPT</t>
  </si>
  <si>
    <t>DOWNIEVILLE</t>
  </si>
  <si>
    <t>8.08  1</t>
  </si>
  <si>
    <t>DOYLE</t>
  </si>
  <si>
    <t>Tree</t>
  </si>
  <si>
    <t>Almonds</t>
  </si>
  <si>
    <t>Almonds w/covercrop</t>
  </si>
  <si>
    <t>1997 (Typical Year)</t>
  </si>
  <si>
    <t>Key:</t>
  </si>
  <si>
    <t xml:space="preserve">Wetland Design </t>
  </si>
  <si>
    <t>Grass</t>
  </si>
  <si>
    <t>Zone 6 Monthly Evapotranspiration</t>
  </si>
  <si>
    <t>t</t>
  </si>
  <si>
    <t>g</t>
  </si>
  <si>
    <t>f</t>
  </si>
  <si>
    <t>Trees</t>
  </si>
  <si>
    <t>BLACKS MOUNTAIN RANCH</t>
  </si>
  <si>
    <t>BLACKWELLS CORNER</t>
  </si>
  <si>
    <t>BLUE CANYON</t>
  </si>
  <si>
    <t>9.43  1</t>
  </si>
  <si>
    <t>BLUE LAKE REDWOOD CREEK</t>
  </si>
  <si>
    <t>BLYTHE</t>
  </si>
  <si>
    <t>BLYTHE CAA AIRPORT</t>
  </si>
  <si>
    <t>BOCA</t>
  </si>
  <si>
    <t>BODIE</t>
  </si>
  <si>
    <t>BONITA</t>
  </si>
  <si>
    <t>BOONVILLE HMS</t>
  </si>
  <si>
    <t>BORREGO DESERT PARK</t>
  </si>
  <si>
    <t>BORREGO SPRINGS 3 NNE</t>
  </si>
  <si>
    <t>BOULEVARD</t>
  </si>
  <si>
    <t>BOULEVARD 2</t>
  </si>
  <si>
    <t>BOUQUET CANYON</t>
  </si>
  <si>
    <t>BOWMAN DAM</t>
  </si>
  <si>
    <t>8.70  1</t>
  </si>
  <si>
    <t>BRADLEY</t>
  </si>
  <si>
    <t>BRANNAN ISLAND</t>
  </si>
  <si>
    <t>BRANSCOMB 3 NNW</t>
  </si>
  <si>
    <t>5.17  1</t>
  </si>
  <si>
    <t>3.07  1</t>
  </si>
  <si>
    <t>BRAWLEY 2 SW</t>
  </si>
  <si>
    <t>BREA BERRY AND IMPERI</t>
  </si>
  <si>
    <t>BREA CITY SHAFFER TOOL</t>
  </si>
  <si>
    <t>BREA DAM</t>
  </si>
  <si>
    <t>BRIDGEPORT</t>
  </si>
  <si>
    <t>BRIDGEPORT DAM</t>
  </si>
  <si>
    <t>BRIDGEVILLE 4 NNW</t>
  </si>
  <si>
    <t>9.90  1</t>
  </si>
  <si>
    <t>BROOKS FARNHAM RANCH</t>
  </si>
  <si>
    <t>BRUSH CREEK R S</t>
  </si>
  <si>
    <t>9.78  1</t>
  </si>
  <si>
    <t>BUCKHORN</t>
  </si>
  <si>
    <t>9.34  1</t>
  </si>
  <si>
    <t>BUCKS CREEK P H</t>
  </si>
  <si>
    <t>9.74  1</t>
  </si>
  <si>
    <t>BULLARDS BAR PH</t>
  </si>
  <si>
    <t>Monthly Rain Fall (in)</t>
  </si>
  <si>
    <t>Trees</t>
  </si>
  <si>
    <t>Flowers, Nursery</t>
  </si>
  <si>
    <t xml:space="preserve">Vegetable Gargen </t>
  </si>
  <si>
    <t>Grass</t>
  </si>
  <si>
    <t>J</t>
  </si>
  <si>
    <t>A</t>
  </si>
  <si>
    <t>J</t>
  </si>
  <si>
    <t>Zone 2</t>
  </si>
  <si>
    <t>&lt;Select&gt;</t>
  </si>
  <si>
    <t>Zone 1</t>
  </si>
  <si>
    <t>Zone 2</t>
  </si>
  <si>
    <t>Zone 3</t>
  </si>
  <si>
    <t>Zone 4</t>
  </si>
  <si>
    <t>Zone 5</t>
  </si>
  <si>
    <t>Zone 6</t>
  </si>
  <si>
    <t>Zone 7</t>
  </si>
  <si>
    <t>Zone 8</t>
  </si>
  <si>
    <t>Zone 9</t>
  </si>
  <si>
    <t>Zone 10</t>
  </si>
  <si>
    <t>Zone 11</t>
  </si>
  <si>
    <t>Zone 12</t>
  </si>
  <si>
    <t>Zone 13</t>
  </si>
  <si>
    <t>Zone 14</t>
  </si>
  <si>
    <t>Zone 15</t>
  </si>
  <si>
    <t>Zone 16</t>
  </si>
  <si>
    <t>Zone 17</t>
  </si>
  <si>
    <t>-</t>
  </si>
  <si>
    <t>F</t>
  </si>
  <si>
    <t>M</t>
  </si>
  <si>
    <t>A</t>
  </si>
  <si>
    <t>M</t>
  </si>
  <si>
    <t>J</t>
  </si>
  <si>
    <t>S</t>
  </si>
  <si>
    <t>O</t>
  </si>
  <si>
    <t>N</t>
  </si>
  <si>
    <t>D</t>
  </si>
  <si>
    <t>Ann</t>
  </si>
  <si>
    <t>&lt;Select&gt;</t>
  </si>
  <si>
    <t>Zone 3</t>
  </si>
  <si>
    <t>Zone 4</t>
  </si>
  <si>
    <t>Zone 5</t>
  </si>
  <si>
    <t>Zone 6</t>
  </si>
  <si>
    <t>Zone 7</t>
  </si>
  <si>
    <t>Zone 8</t>
  </si>
  <si>
    <t>Zone 9</t>
  </si>
  <si>
    <t>CALAVERAS RANGER STN</t>
  </si>
  <si>
    <t>CALAVERAS RESERVOIR</t>
  </si>
  <si>
    <t>CALEXICO</t>
  </si>
  <si>
    <t>CALISTOGA</t>
  </si>
  <si>
    <t>CALLAHAN</t>
  </si>
  <si>
    <t>GOLDSTONE ECHO 2</t>
  </si>
  <si>
    <t>GRANT GROVE</t>
  </si>
  <si>
    <t>GRASS VALLEY</t>
  </si>
  <si>
    <t>6.41  1</t>
  </si>
  <si>
    <t>GRASS VALLEY NO 2</t>
  </si>
  <si>
    <t>GRATON</t>
  </si>
  <si>
    <t>MORRO BAY 3 N</t>
  </si>
  <si>
    <t>GREENLAND RANCH</t>
  </si>
  <si>
    <t>GREENVIEW</t>
  </si>
  <si>
    <t>GREENVILLE RANGER STN</t>
  </si>
  <si>
    <t>GRIDLEY</t>
  </si>
  <si>
    <t>ALPINE</t>
  </si>
  <si>
    <t>ALTADENA</t>
  </si>
  <si>
    <t>ALTURAS RANGER STATION</t>
  </si>
  <si>
    <t>ANACAPA ISLAND</t>
  </si>
  <si>
    <t>ANAHEIM</t>
  </si>
  <si>
    <t>ANGIOLA</t>
  </si>
  <si>
    <t>ANGWIN PAC UNION COL</t>
  </si>
  <si>
    <t>CLEARLAKE 4 SE</t>
  </si>
  <si>
    <t>CLEARLAKE PARK</t>
  </si>
  <si>
    <t>CLOVERDALE</t>
  </si>
  <si>
    <t>CLOVERDALE 3 S</t>
  </si>
  <si>
    <t>COALINGA</t>
  </si>
  <si>
    <t>COALINGA 1 SE</t>
  </si>
  <si>
    <t>COALINGA 14 NW</t>
  </si>
  <si>
    <t>COARSEGOLD 1 SW</t>
  </si>
  <si>
    <t>COHASSET 1 NNE</t>
  </si>
  <si>
    <t>4.28  1</t>
  </si>
  <si>
    <t>SLEEPY HOLLOW COLBY RC</t>
  </si>
  <si>
    <t>COLEMAN FISHERIES STA</t>
  </si>
  <si>
    <t>COLFAX</t>
  </si>
  <si>
    <t>COLGATE POWER HOUSE</t>
  </si>
  <si>
    <t>COLUSA 2 SSW</t>
  </si>
  <si>
    <t>CONCORD 3 ESE</t>
  </si>
  <si>
    <t>CONCORD WASTEWATER PLAN</t>
  </si>
  <si>
    <t>COOL</t>
  </si>
  <si>
    <t>COPCO NO 1 DAM</t>
  </si>
  <si>
    <t>CORCORAN IRRIG DIST</t>
  </si>
  <si>
    <t>CORNING HOUGHTON RANCH</t>
  </si>
  <si>
    <t>CORONA</t>
  </si>
  <si>
    <t>COVELO</t>
  </si>
  <si>
    <t>COVINA NIGG FC193B</t>
  </si>
  <si>
    <t>COW CREEK</t>
  </si>
  <si>
    <t>COYOTE CANYON</t>
  </si>
  <si>
    <t>COYOTE WELLS</t>
  </si>
  <si>
    <t>CRESCENT CITY 1 N</t>
  </si>
  <si>
    <t>9.13  1</t>
  </si>
  <si>
    <t>CRESCENT CITY 7 ENE</t>
  </si>
  <si>
    <t>5.79  1</t>
  </si>
  <si>
    <t>2.71  1</t>
  </si>
  <si>
    <t>CROCKETT</t>
  </si>
  <si>
    <t>CRYSTAL LAKE FC 283-C</t>
  </si>
  <si>
    <t>CULVER CITY</t>
  </si>
  <si>
    <t>CUMMINGS</t>
  </si>
  <si>
    <t>CUNNINGHAM</t>
  </si>
  <si>
    <t>CUYAMA</t>
  </si>
  <si>
    <t>BALCH POWER HOUSE</t>
  </si>
  <si>
    <t>BARNESON PARK</t>
  </si>
  <si>
    <t>BARRETT DAM</t>
  </si>
  <si>
    <t>BARSTOW</t>
  </si>
  <si>
    <t>BARSTOW FIRE STATION</t>
  </si>
  <si>
    <t>BEAUMONT</t>
  </si>
  <si>
    <t>MAY</t>
  </si>
  <si>
    <t>JUN</t>
  </si>
  <si>
    <t>JUL</t>
  </si>
  <si>
    <t>AUG</t>
  </si>
  <si>
    <t>SEP</t>
  </si>
  <si>
    <t>OCT</t>
  </si>
  <si>
    <t>NOV</t>
  </si>
  <si>
    <t>DEER CREEK FOREBAY</t>
  </si>
  <si>
    <t>DELANO</t>
  </si>
  <si>
    <t>DEL PUERTO ROAD CAMP</t>
  </si>
  <si>
    <t>DENAIR 3 NNE</t>
  </si>
  <si>
    <t>DE SABLA</t>
  </si>
  <si>
    <t>8.73  1</t>
  </si>
  <si>
    <t>LA HONDA</t>
  </si>
  <si>
    <t>LAKE ARROWHEAD</t>
  </si>
  <si>
    <t>LAKE CITY</t>
  </si>
  <si>
    <t>LAKE ELEANOR</t>
  </si>
  <si>
    <t>4.99  1</t>
  </si>
  <si>
    <t>LAKE PILLSBURY 2</t>
  </si>
  <si>
    <t>4.39  1</t>
  </si>
  <si>
    <t>0.00  1</t>
  </si>
  <si>
    <t>LAKEPORT</t>
  </si>
  <si>
    <t>LAKE SABRINA</t>
  </si>
  <si>
    <t>LAKESHORE 2</t>
  </si>
  <si>
    <t>3.94  1</t>
  </si>
  <si>
    <t>DOYLE 4 SSE</t>
  </si>
  <si>
    <t>DRY CANYON RESERVOIR</t>
  </si>
  <si>
    <t>DUDLEYS</t>
  </si>
  <si>
    <t>Immature Almonds</t>
  </si>
  <si>
    <t>Walnuts</t>
  </si>
  <si>
    <t>Grass</t>
  </si>
  <si>
    <t>DUNSMUIR TREATMENT PLAN</t>
  </si>
  <si>
    <t>DUTTONS LANDING</t>
  </si>
  <si>
    <t>EAGLE MOUNTAIN</t>
  </si>
  <si>
    <t>BEAUMONT PUMPING PLANT</t>
  </si>
  <si>
    <t>BEAUMONT 1 E</t>
  </si>
  <si>
    <t>BEL AIR FC 10</t>
  </si>
  <si>
    <t>BEN LOMOND 4</t>
  </si>
  <si>
    <t>BEN LOMOND</t>
  </si>
  <si>
    <t>6.32  1</t>
  </si>
  <si>
    <t>BENSONS FERRY</t>
  </si>
  <si>
    <t>BENTON INSPECTION STN</t>
  </si>
  <si>
    <t>BERKELEY</t>
  </si>
  <si>
    <t>BERRYESSA LAKE</t>
  </si>
  <si>
    <t>BIG BAR RANGER STATION</t>
  </si>
  <si>
    <t>BIG BEAR LAKE</t>
  </si>
  <si>
    <t>BIG BEAR LAKE DAM</t>
  </si>
  <si>
    <t>BIG BEN RANGER STN</t>
  </si>
  <si>
    <t>5.15  1</t>
  </si>
  <si>
    <t>0.70  1</t>
  </si>
  <si>
    <t>BIG CREEK PH 1</t>
  </si>
  <si>
    <t>BIG DALTON DAM</t>
  </si>
  <si>
    <t>BIG PINES PARK FC83B</t>
  </si>
  <si>
    <t>Flowers, Nursery</t>
  </si>
  <si>
    <t>BIG TUJUNGA DAM</t>
  </si>
  <si>
    <t>BISHOP CREEK INTAKE 2</t>
  </si>
  <si>
    <t>BISHOP WSO AIRPORT</t>
  </si>
  <si>
    <t>BISHOP UNION CARBIDE</t>
  </si>
  <si>
    <t>BLACK MOUNTAIN 2 WSW</t>
  </si>
  <si>
    <t>FIDDLETOWN DEXTER RANCH</t>
  </si>
  <si>
    <t>FILLMORE 1 WNW</t>
  </si>
  <si>
    <t>FINLEY 5 SW</t>
  </si>
  <si>
    <t>FIVE POINTS 5 SSW</t>
  </si>
  <si>
    <t>FLEMING FISH &amp; GAME</t>
  </si>
  <si>
    <t>FOLSOM</t>
  </si>
  <si>
    <t>FOLSOM DAM</t>
  </si>
  <si>
    <t>FONTANA 5 N</t>
  </si>
  <si>
    <t>FONTANA KAISER</t>
  </si>
  <si>
    <t>FOREST GLEN</t>
  </si>
  <si>
    <t>9.15  1</t>
  </si>
  <si>
    <t>FORESTHILL RANGER STN</t>
  </si>
  <si>
    <t>FORKS OF SALMON</t>
  </si>
  <si>
    <t>FORT BIDWELL</t>
  </si>
  <si>
    <t>FORT BRAGG 5 N</t>
  </si>
  <si>
    <t>FORT BRAGG AVN</t>
  </si>
  <si>
    <t>FORT DICK</t>
  </si>
  <si>
    <t>5.48  1</t>
  </si>
  <si>
    <t>2.83  1</t>
  </si>
  <si>
    <t>FORT JONES RANGER STN</t>
  </si>
  <si>
    <t>FORT ORD</t>
  </si>
  <si>
    <t>FORT ROSS</t>
  </si>
  <si>
    <t>FRENCH GULCH</t>
  </si>
  <si>
    <t>FRESNO WSO AP</t>
  </si>
  <si>
    <t>FRIANT GOVERNMENT CAMP</t>
  </si>
  <si>
    <t>FULLERTON ARROUES RANCH</t>
  </si>
  <si>
    <t>FULLERTON CREEK 5</t>
  </si>
  <si>
    <t>FULLERTON DAM</t>
  </si>
  <si>
    <t>FULLERTON HILLCREST RE</t>
  </si>
  <si>
    <t>GARBERVILLE</t>
  </si>
  <si>
    <t>8.88  1</t>
  </si>
  <si>
    <t>GARDEN VALLEY 2 S</t>
  </si>
  <si>
    <t>GASQUET RANGER STN</t>
  </si>
  <si>
    <t>6.57  1</t>
  </si>
  <si>
    <t>3.66  1</t>
  </si>
  <si>
    <t>GEM LAKE</t>
  </si>
  <si>
    <t>GEORGETOWN</t>
  </si>
  <si>
    <t>8.36  1</t>
  </si>
  <si>
    <t>BURBANK FIRE DEPT</t>
  </si>
  <si>
    <t>BURBANK VALLEY PUMP PLA</t>
  </si>
  <si>
    <t>BURNEY</t>
  </si>
  <si>
    <t>BURNT RANCH 1 S</t>
  </si>
  <si>
    <t>BURTON RANCH</t>
  </si>
  <si>
    <t>BUTTONWILLOW</t>
  </si>
  <si>
    <t>CABAZON</t>
  </si>
  <si>
    <t>CABRILLO NATL MONUMENT</t>
  </si>
  <si>
    <t>CACHUMA LAKE</t>
  </si>
  <si>
    <t>CALAVERAS BIG TREES</t>
  </si>
  <si>
    <t>GLENDALE KENNEDY</t>
  </si>
  <si>
    <t>GLENDORA WEST</t>
  </si>
  <si>
    <t>GLENNVILLE</t>
  </si>
  <si>
    <t>GOLD ROCK RANCH</t>
  </si>
  <si>
    <t>GOLD RUN 2 SW</t>
  </si>
  <si>
    <t>MOORPARK 1 SSE</t>
  </si>
  <si>
    <t>MORGAN HILL 2 E</t>
  </si>
  <si>
    <t>MORGAN HILL</t>
  </si>
  <si>
    <t>MORONGO VALLEY</t>
  </si>
  <si>
    <t>MORRO BAY FIRE DEPT</t>
  </si>
  <si>
    <t>SANTA BARBARA FAA ARPT</t>
  </si>
  <si>
    <t>MOUNTAIN PASS</t>
  </si>
  <si>
    <t>MT BALDY FC85E</t>
  </si>
  <si>
    <t>MOUNT BALDY NOTCH</t>
  </si>
  <si>
    <t>GRIZZLY CREEK STATE PAR</t>
  </si>
  <si>
    <t>GRIZZLY ISLAND REFUGE</t>
  </si>
  <si>
    <t>CARIBOU PH</t>
  </si>
  <si>
    <t>CARMEL VALLEY</t>
  </si>
  <si>
    <t>CASTLE ROCK</t>
  </si>
  <si>
    <t>GUERNEVILLE</t>
  </si>
  <si>
    <t>GUERNEVILLE FIRE DEPT</t>
  </si>
  <si>
    <t>HAINES CAN LWR</t>
  </si>
  <si>
    <t>CAZADERO 3 W</t>
  </si>
  <si>
    <t>3.69  1</t>
  </si>
  <si>
    <t>2.61  1</t>
  </si>
  <si>
    <t>CECILVILLE 1 SE</t>
  </si>
  <si>
    <t>CEDAR GROVE</t>
  </si>
  <si>
    <t>CEDARVILLE</t>
  </si>
  <si>
    <t>CENTERVILLE PH</t>
  </si>
  <si>
    <t>CHALLENGE RANGER STN</t>
  </si>
  <si>
    <t>7.90  1</t>
  </si>
  <si>
    <t>CHATSWORTH HEYNEMANN R</t>
  </si>
  <si>
    <t>CHATSWORTH HUGHES</t>
  </si>
  <si>
    <t>CHERRY VALLEY DAM</t>
  </si>
  <si>
    <t>CHESTER</t>
  </si>
  <si>
    <t>CHICO EXPERIMENT STN</t>
  </si>
  <si>
    <t>CHINA FLAT</t>
  </si>
  <si>
    <t>5.92  1</t>
  </si>
  <si>
    <t>CHINA LAKE ARMITAGE</t>
  </si>
  <si>
    <t>CHITTENDEN PASS</t>
  </si>
  <si>
    <t>CHULA VISTA</t>
  </si>
  <si>
    <t>CISCO RANGER STN</t>
  </si>
  <si>
    <t>ALISO CANYON OAT MTN FC</t>
  </si>
  <si>
    <t>CITRUS HEIGHTS</t>
  </si>
  <si>
    <t>CLAREMONT POMONA COLLEG</t>
  </si>
  <si>
    <t>CLARKSBURG</t>
  </si>
  <si>
    <t>CLARKS VALLEY MUDD RANC</t>
  </si>
  <si>
    <t>CLEAR CREEK</t>
  </si>
  <si>
    <t>3.93  1</t>
  </si>
  <si>
    <t>0.61  1</t>
  </si>
  <si>
    <t>HOLLISTER 2</t>
  </si>
  <si>
    <t>HONEYDEW 1 SW</t>
  </si>
  <si>
    <t>6.68  1</t>
  </si>
  <si>
    <t>7.14  1</t>
  </si>
  <si>
    <t>9.86   1</t>
  </si>
  <si>
    <t>HOOPA</t>
  </si>
  <si>
    <t>8.98  1</t>
  </si>
  <si>
    <t>HOOPA 2 SE</t>
  </si>
  <si>
    <t>HOPLAND LARGO STN</t>
  </si>
  <si>
    <t>HUNTER DISTR GRAVES RC</t>
  </si>
  <si>
    <t>HUNTERS DAM</t>
  </si>
  <si>
    <t>HUNTINGTON LAKE</t>
  </si>
  <si>
    <t>HYAMPOM</t>
  </si>
  <si>
    <t>IDLEWILD HWY MNTNC STN</t>
  </si>
  <si>
    <t>5.09  1</t>
  </si>
  <si>
    <t>2.87  1</t>
  </si>
  <si>
    <t>IDRIA</t>
  </si>
  <si>
    <t>IDYLLWILD FIRE DEPT</t>
  </si>
  <si>
    <t>IMPERIAL</t>
  </si>
  <si>
    <t>IMPERIAL FAA AIRPORT</t>
  </si>
  <si>
    <t>INDEPENDENCE</t>
  </si>
  <si>
    <t>INDIO FIRE STATION</t>
  </si>
  <si>
    <t>INYOKERN</t>
  </si>
  <si>
    <t>INYOKERN ARMITAGE</t>
  </si>
  <si>
    <t>IONE</t>
  </si>
  <si>
    <t>IOWA HILL</t>
  </si>
  <si>
    <t>IRON MOUNTAIN</t>
  </si>
  <si>
    <t>JESS VALLEY</t>
  </si>
  <si>
    <t>JOHNSONDALE</t>
  </si>
  <si>
    <t>JOSHUA TREE</t>
  </si>
  <si>
    <t>JULIAN</t>
  </si>
  <si>
    <t>JULIAN WYNOLA</t>
  </si>
  <si>
    <t>JUNCAL DAM</t>
  </si>
  <si>
    <t>KEE RANCH</t>
  </si>
  <si>
    <t>KELLOGG</t>
  </si>
  <si>
    <t>KELSEY</t>
  </si>
  <si>
    <t>KELSEYVILLE</t>
  </si>
  <si>
    <t>KENTFIELD</t>
  </si>
  <si>
    <t>KERLINGER</t>
  </si>
  <si>
    <t>KERN RIVER INTAKE 3</t>
  </si>
  <si>
    <t>KERN RIVER PH 1</t>
  </si>
  <si>
    <t>CUYAMACA</t>
  </si>
  <si>
    <t>DAGGETT FAA AIRPORT</t>
  </si>
  <si>
    <t>DANA 2 SE</t>
  </si>
  <si>
    <t>DAVENPORT</t>
  </si>
  <si>
    <t>DAVIS 1 WSW</t>
  </si>
  <si>
    <t>DAVIS CREEK</t>
  </si>
  <si>
    <t>DEATH VALLEY</t>
  </si>
  <si>
    <t>DEEP CANYON LABORATORY</t>
  </si>
  <si>
    <t>DEEP SPRINGS COLLEGE</t>
  </si>
  <si>
    <t>DEER CREEK PH</t>
  </si>
  <si>
    <t>8.81  1</t>
  </si>
  <si>
    <t>LA BREA CANYON HUNT</t>
  </si>
  <si>
    <t>LA CRESCENTA FC 251 C</t>
  </si>
  <si>
    <t>LA FAYETTE 3 NNE</t>
  </si>
  <si>
    <t>LAGUNA BEACH</t>
  </si>
  <si>
    <t>PINNACLES NM</t>
  </si>
  <si>
    <t>PIRU 2 ESE</t>
  </si>
  <si>
    <t>PISMO BEACH</t>
  </si>
  <si>
    <t>PIT RIVER P H 1</t>
  </si>
  <si>
    <t>PIT RIVER P H 5</t>
  </si>
  <si>
    <t>TIGER CREEK PH</t>
  </si>
  <si>
    <t>PITTS RANCH</t>
  </si>
  <si>
    <t>PLACERVILLE</t>
  </si>
  <si>
    <t>PLACERVILLE IFG</t>
  </si>
  <si>
    <t>PLATINA</t>
  </si>
  <si>
    <t>0.15  1</t>
  </si>
  <si>
    <t>LAKESIDE 2 E</t>
  </si>
  <si>
    <t>LAKESIDE 2 ENE</t>
  </si>
  <si>
    <t>LAKE SOLANO</t>
  </si>
  <si>
    <t>DUNNIGAN</t>
  </si>
  <si>
    <t>DUNN SIDING</t>
  </si>
  <si>
    <t>DUNSMUIR</t>
  </si>
  <si>
    <t>8.50  1</t>
  </si>
  <si>
    <t>LA MESA</t>
  </si>
  <si>
    <t>LANCASTER</t>
  </si>
  <si>
    <t>LANCASTER FSS</t>
  </si>
  <si>
    <t>EAST PARK RESERVOIR</t>
  </si>
  <si>
    <t>EAST PINE FLAT</t>
  </si>
  <si>
    <t>ECHO SUMMIT SIERRA SKI</t>
  </si>
  <si>
    <t>EL CAJON YALE RANCH</t>
  </si>
  <si>
    <t>EL CAJON</t>
  </si>
  <si>
    <t>EL CAPITAN DAM</t>
  </si>
  <si>
    <t>EL CENTRO 2 SSW</t>
  </si>
  <si>
    <t>ELECTRA POWER HOUSE</t>
  </si>
  <si>
    <t>ELIZABETH LAKE</t>
  </si>
  <si>
    <t>RADIUM HOT SPRINGS</t>
  </si>
  <si>
    <t>ELK VALLEY</t>
  </si>
  <si>
    <t>6.45  1</t>
  </si>
  <si>
    <t>3.08  1</t>
  </si>
  <si>
    <t>ELLERY LAKE</t>
  </si>
  <si>
    <t>ELLIOTT</t>
  </si>
  <si>
    <t>EL MIRAGE FIELD</t>
  </si>
  <si>
    <t>ELSINORE</t>
  </si>
  <si>
    <t>ESCONDIDO</t>
  </si>
  <si>
    <t>ESCONDIDO 2</t>
  </si>
  <si>
    <t>ESCONDIDO CHURCH RANCH</t>
  </si>
  <si>
    <t>EUREKA WSO CITY</t>
  </si>
  <si>
    <t>BIG SUR STATE PARK</t>
  </si>
  <si>
    <t>LOMPOC</t>
  </si>
  <si>
    <t>EXCHEQUER RESERVOIR</t>
  </si>
  <si>
    <t>FAIRFIELD</t>
  </si>
  <si>
    <t>FAIRMONT</t>
  </si>
  <si>
    <t>FALL RIVER MILLS INTAKE</t>
  </si>
  <si>
    <t>FERGUSON RANCH</t>
  </si>
  <si>
    <t>FERNDALE 8 SSW</t>
  </si>
  <si>
    <t>FERNDALE 2 NW</t>
  </si>
  <si>
    <t>LOS ANGELES WSO ARPT</t>
  </si>
  <si>
    <t>LOS ANGELES CIVIC CENTE</t>
  </si>
  <si>
    <t>LOS BANOS</t>
  </si>
  <si>
    <t>LOS BANOS ARBURUA RANCH</t>
  </si>
  <si>
    <t>LOS BANOS DET RESV</t>
  </si>
  <si>
    <t>LOS GATOS</t>
  </si>
  <si>
    <t>LOS GATOS 4 SW</t>
  </si>
  <si>
    <t>LOS GATOS 5 SW</t>
  </si>
  <si>
    <t>LOS PRIETOS RANGER STN</t>
  </si>
  <si>
    <t>LOWER OTAY RESERVOIR</t>
  </si>
  <si>
    <t>LOYALTON</t>
  </si>
  <si>
    <t>LUCERNE VALLEY 1 WSW</t>
  </si>
  <si>
    <t>LYTLE CREEK PH</t>
  </si>
  <si>
    <t>LYTLE CREEK RANGER STN</t>
  </si>
  <si>
    <t>MADELINE</t>
  </si>
  <si>
    <t>MADERA</t>
  </si>
  <si>
    <t>MAD RIVER RANGER STN</t>
  </si>
  <si>
    <t>8.90  1</t>
  </si>
  <si>
    <t>MAMMOTH LAKES RANGER STN</t>
  </si>
  <si>
    <t>MANDEVILLE ISLAND</t>
  </si>
  <si>
    <t>MANTECA</t>
  </si>
  <si>
    <t>MANZANITA LAKE</t>
  </si>
  <si>
    <t>MARCH FIELD</t>
  </si>
  <si>
    <t>MARE ISLAND</t>
  </si>
  <si>
    <t>MARICOPA</t>
  </si>
  <si>
    <t>MARIPOSA</t>
  </si>
  <si>
    <t>MARIPOSA R S</t>
  </si>
  <si>
    <t>MARKLEEVILLE</t>
  </si>
  <si>
    <t>MARKLEY COVE</t>
  </si>
  <si>
    <t>MARTINEZ 3 SSE</t>
  </si>
  <si>
    <t>MARTINEZ CITY HALL</t>
  </si>
  <si>
    <t>MARTINEZ WATER PLANT</t>
  </si>
  <si>
    <t>MARYSVILLE</t>
  </si>
  <si>
    <t>MATHER</t>
  </si>
  <si>
    <t>MC CLOUD</t>
  </si>
  <si>
    <t>GEORGETOWN RANGER STN</t>
  </si>
  <si>
    <t>GERBER RANCH</t>
  </si>
  <si>
    <t>GIANT FOREST</t>
  </si>
  <si>
    <t>GIBRALTAR DAM</t>
  </si>
  <si>
    <t>GIBRALTAR DAM # 2</t>
  </si>
  <si>
    <t>GIBSON HIGHWAY MNT STN</t>
  </si>
  <si>
    <t>3.87  1</t>
  </si>
  <si>
    <t>3.43  1</t>
  </si>
  <si>
    <t>GILLESPIE FIELD</t>
  </si>
  <si>
    <t>GILROY</t>
  </si>
  <si>
    <t>GILROY 15 NE</t>
  </si>
  <si>
    <t>MOJAVE</t>
  </si>
  <si>
    <t>MOJAVE 2 ESE</t>
  </si>
  <si>
    <t>MONO LAKE</t>
  </si>
  <si>
    <t>MONTEBELLO</t>
  </si>
  <si>
    <t>MONTEREY</t>
  </si>
  <si>
    <t>MONTICELLO DAM</t>
  </si>
  <si>
    <t>SANTA ANA FIRE STN</t>
  </si>
  <si>
    <t>SANTA ANA RIVER PH 1</t>
  </si>
  <si>
    <t>SANTA ANITA FERN LODGE</t>
  </si>
  <si>
    <t>SANTA BARBARA</t>
  </si>
  <si>
    <t>WILLITS HOWARD FOREST R</t>
  </si>
  <si>
    <t>SANTA BARBARA TV PEAK</t>
  </si>
  <si>
    <t>SANTA CATALINA WB AIRPO</t>
  </si>
  <si>
    <t>MOUNT DANAHER</t>
  </si>
  <si>
    <t>MOUNT DIABLO JUNCTION</t>
  </si>
  <si>
    <t>MOUNT HAMILTON</t>
  </si>
  <si>
    <t>GRIZZLY PEAK</t>
  </si>
  <si>
    <t>GROVELAND</t>
  </si>
  <si>
    <t>GROVELAND RANGER STN</t>
  </si>
  <si>
    <t>MOUNT SAN JACINTO WSP</t>
  </si>
  <si>
    <t>MOUNT SHASTA</t>
  </si>
  <si>
    <t>HAINES CAN UPR</t>
  </si>
  <si>
    <t>HAIWEE</t>
  </si>
  <si>
    <t>HALF MOON BAY</t>
  </si>
  <si>
    <t>HAMILTON CITY</t>
  </si>
  <si>
    <t>HAMILTON AFB</t>
  </si>
  <si>
    <t>HANFORD 1 S</t>
  </si>
  <si>
    <t>HANSEN DAM</t>
  </si>
  <si>
    <t>HAPPY CAMP RANGER STN</t>
  </si>
  <si>
    <t>HARRIS GAGING STN</t>
  </si>
  <si>
    <t>HARRISON GULCH R S</t>
  </si>
  <si>
    <t>HARRY ENGLEBRIGHT DAM</t>
  </si>
  <si>
    <t>HAT CREEK PH 1</t>
  </si>
  <si>
    <t>HAYFIELD RESERVOIR</t>
  </si>
  <si>
    <t>HAYFORK RANGER STN</t>
  </si>
  <si>
    <t>HEALDSBURG</t>
  </si>
  <si>
    <t>HEALDSBURG NO 2</t>
  </si>
  <si>
    <t>HEMET</t>
  </si>
  <si>
    <t>HENSHAW DAM</t>
  </si>
  <si>
    <t>HERNANDEZ 2 NW</t>
  </si>
  <si>
    <t>HESPERIA</t>
  </si>
  <si>
    <t>HETCH HETCHY</t>
  </si>
  <si>
    <t>7.58  1</t>
  </si>
  <si>
    <t>NIPOMO 2 NW</t>
  </si>
  <si>
    <t>HIDDEN VALLEY RANCH</t>
  </si>
  <si>
    <t>HILTS SLASH DISPOSAL</t>
  </si>
  <si>
    <t>HOBERGS</t>
  </si>
  <si>
    <t>6.81  1</t>
  </si>
  <si>
    <t>HODGES DAM</t>
  </si>
  <si>
    <t>HOEGEES CAMP IVY</t>
  </si>
  <si>
    <t>HOLLISTER</t>
  </si>
  <si>
    <t>OAK KNOLL RANGER STN 2</t>
  </si>
  <si>
    <t>OAKLAND</t>
  </si>
  <si>
    <t>OAKLAND WSO AP</t>
  </si>
  <si>
    <t>OAKLAND MUSEUM</t>
  </si>
  <si>
    <t>OAKVILLE 1 W</t>
  </si>
  <si>
    <t>OCCIDENTAL</t>
  </si>
  <si>
    <t>OCEANSIDE MARINA</t>
  </si>
  <si>
    <t>OCOTILLO</t>
  </si>
  <si>
    <t>OCOTILLO 2</t>
  </si>
  <si>
    <t>OJAI</t>
  </si>
  <si>
    <t>OLINDA</t>
  </si>
  <si>
    <t>ONO</t>
  </si>
  <si>
    <t>OPIDS CAMP FC 57 BE</t>
  </si>
  <si>
    <t>ORANGE COVE</t>
  </si>
  <si>
    <t>ORICK PRAIRIE CREEK PK</t>
  </si>
  <si>
    <t>9.80  1</t>
  </si>
  <si>
    <t>ORINDA BOWMAN</t>
  </si>
  <si>
    <t>ORLAND</t>
  </si>
  <si>
    <t>ORLEANS</t>
  </si>
  <si>
    <t>OROVILLE</t>
  </si>
  <si>
    <t>OROVILLE 7 SE</t>
  </si>
  <si>
    <t>OROVILLE BRIDGE</t>
  </si>
  <si>
    <t>OROVILLE RANGER STN</t>
  </si>
  <si>
    <t>OXNARD</t>
  </si>
  <si>
    <t>OZENA</t>
  </si>
  <si>
    <t>PACHECO PASS</t>
  </si>
  <si>
    <t>PACIFIC COLOGE FC 356B</t>
  </si>
  <si>
    <t>PACIFIC HOUSE</t>
  </si>
  <si>
    <t>PACIFICA 4 SSE</t>
  </si>
  <si>
    <t>PACOIMA DAM</t>
  </si>
  <si>
    <t>PAICINES 5 W</t>
  </si>
  <si>
    <t>PALMDALE</t>
  </si>
  <si>
    <t>PALMDALE CAA AIRPORT</t>
  </si>
  <si>
    <t>PALM SPRINGS</t>
  </si>
  <si>
    <t>PALO ALTO</t>
  </si>
  <si>
    <t>PALOMA</t>
  </si>
  <si>
    <t>PALOMAR MOUNTAIN OBSERV</t>
  </si>
  <si>
    <t>PALOS VERDES EST FC43D</t>
  </si>
  <si>
    <t>PANOCHE 2 W</t>
  </si>
  <si>
    <t>KERN RIVER PH 3</t>
  </si>
  <si>
    <t>WOFFORD HEIGHTS KERNVIL</t>
  </si>
  <si>
    <t>KETTLEMAN CITY 1 SSW</t>
  </si>
  <si>
    <t>KETTLEMAN STN</t>
  </si>
  <si>
    <t>KILARC PH</t>
  </si>
  <si>
    <t>KING CITY</t>
  </si>
  <si>
    <t>KING CITY AIRPORT</t>
  </si>
  <si>
    <t>KLAMATH</t>
  </si>
  <si>
    <t>5.89  1</t>
  </si>
  <si>
    <t>1.89  1</t>
  </si>
  <si>
    <t>KNIGHTS FERRY 2 ESE</t>
  </si>
  <si>
    <t>KNIGHTS LANDING</t>
  </si>
  <si>
    <t>KORBEL</t>
  </si>
  <si>
    <t>PETALUMA FIRE STN 3</t>
  </si>
  <si>
    <t>PIEDRA</t>
  </si>
  <si>
    <t>PIEDRA BLANCA GAGING ST</t>
  </si>
  <si>
    <t>PINE FLAT DAM</t>
  </si>
  <si>
    <t>THERMAL FAA AIRPORT</t>
  </si>
  <si>
    <t>THOUSAND OAKS</t>
  </si>
  <si>
    <t>THREE RIVERS ED PH 2</t>
  </si>
  <si>
    <t>THREE RIVERS HAMMOND RN</t>
  </si>
  <si>
    <t>TERMO 1 E</t>
  </si>
  <si>
    <t>TOPANGA RANGER STN</t>
  </si>
  <si>
    <t>TORRANCE</t>
  </si>
  <si>
    <t>TRACY CARBONA</t>
  </si>
  <si>
    <t>PLYMOUTH</t>
  </si>
  <si>
    <t>POINT ARENA</t>
  </si>
  <si>
    <t>POINT ARENA LIGHT STN</t>
  </si>
  <si>
    <t>POINT ARGUELLO LIGHT ST</t>
  </si>
  <si>
    <t>LAKE SPAULDING</t>
  </si>
  <si>
    <t>8.26  1</t>
  </si>
  <si>
    <t>LAKE SPAULDING DAM</t>
  </si>
  <si>
    <t>POINT REYES LIGHT ST</t>
  </si>
  <si>
    <t>POMONA CAL POLY</t>
  </si>
  <si>
    <t>LAS PLUMAS</t>
  </si>
  <si>
    <t>LAVA BEDS NAT MONUMENT</t>
  </si>
  <si>
    <t>CLAREMONT FC 230 D</t>
  </si>
  <si>
    <t>LEBEC</t>
  </si>
  <si>
    <t>LECHUZA PTRL ST FC352B</t>
  </si>
  <si>
    <t>LEESVILLE KEEGAN RANCH</t>
  </si>
  <si>
    <t>LEE VINING</t>
  </si>
  <si>
    <t>LE GRAND</t>
  </si>
  <si>
    <t>LEHMAN RANCH</t>
  </si>
  <si>
    <t>LEMON COVE</t>
  </si>
  <si>
    <t>LINDSAY</t>
  </si>
  <si>
    <t>LITTLE PANOCHE DET DAM</t>
  </si>
  <si>
    <t>LITTLE VALLEY</t>
  </si>
  <si>
    <t>LIVE OAK CANYON</t>
  </si>
  <si>
    <t>LIVERMORE</t>
  </si>
  <si>
    <t>LLANO EBERLE RANCH</t>
  </si>
  <si>
    <t>LOCKWOOD</t>
  </si>
  <si>
    <t>LOCKWOOD MESA</t>
  </si>
  <si>
    <t>LODGEPOLE</t>
  </si>
  <si>
    <t>LODI</t>
  </si>
  <si>
    <t>0.22  1</t>
  </si>
  <si>
    <t>RICHMOND</t>
  </si>
  <si>
    <t>LONE TREE CANYON</t>
  </si>
  <si>
    <t>LONG BEACH</t>
  </si>
  <si>
    <t>LONG BEACH WSCMO</t>
  </si>
  <si>
    <t>LONG VALLEY INSPECTION</t>
  </si>
  <si>
    <t>LOOKOUT 3 WSW</t>
  </si>
  <si>
    <t>LOS ALAMOS</t>
  </si>
  <si>
    <t>ROUND MOUNTAIN PG &amp; E</t>
  </si>
  <si>
    <t>SACRAMENTO FAA ARPT</t>
  </si>
  <si>
    <t>SACRAMENTO WSO CITY</t>
  </si>
  <si>
    <t>SAGEHEN CREEK</t>
  </si>
  <si>
    <t>SAINT HELENA</t>
  </si>
  <si>
    <t>SAINT JOHN</t>
  </si>
  <si>
    <t>SAINT MARYS COLLEGE</t>
  </si>
  <si>
    <t>SALINAS 2 E</t>
  </si>
  <si>
    <t>SALINAS FAA AIRPORT</t>
  </si>
  <si>
    <t>SALINAS DAM</t>
  </si>
  <si>
    <t>SALSIPUEDES GAGING STN</t>
  </si>
  <si>
    <t>SALT SPRINGS PWR HOUSE</t>
  </si>
  <si>
    <t>SALYER RANGER STN</t>
  </si>
  <si>
    <t>SAN ANDREAS 3 S</t>
  </si>
  <si>
    <t>SAN ANTONIO CN MOUTH</t>
  </si>
  <si>
    <t>SAN ANTONIO MISSION</t>
  </si>
  <si>
    <t>SAN ARDO</t>
  </si>
  <si>
    <t>SAN BENITO WILLOW CREEK</t>
  </si>
  <si>
    <t>SAN BERNARDINO</t>
  </si>
  <si>
    <t>SAN CLEMENTE DAM</t>
  </si>
  <si>
    <t>SANDBERG PTRL FC130B</t>
  </si>
  <si>
    <t>SANDBERG WSMO</t>
  </si>
  <si>
    <t>SAN DIEGO WSO AIRPORT</t>
  </si>
  <si>
    <t>SAN DIMAS FIRE FC95</t>
  </si>
  <si>
    <t>SAN EMIGDIO RANCH</t>
  </si>
  <si>
    <t>SAN FERNANDO</t>
  </si>
  <si>
    <t>SAN FRANCISCO ACAD OF S</t>
  </si>
  <si>
    <t>SAN FRANCISCO RICHMOND</t>
  </si>
  <si>
    <t>SAN FRANCISCO WSO AP</t>
  </si>
  <si>
    <t>SAN FRAN MISSION DOLORE</t>
  </si>
  <si>
    <t>MEADOW LAKE</t>
  </si>
  <si>
    <t>MECCA 2 SE</t>
  </si>
  <si>
    <t>MENDOTA DAM</t>
  </si>
  <si>
    <t>MERCED MUNICIPAL ARPT</t>
  </si>
  <si>
    <t>MERCEY HOT SPRINGS</t>
  </si>
  <si>
    <t>MEYERS INSPECTION STN</t>
  </si>
  <si>
    <t>MIDDLETOWN</t>
  </si>
  <si>
    <t>MIDDLEWATER</t>
  </si>
  <si>
    <t>MILL CREEK 2</t>
  </si>
  <si>
    <t>MINERAL</t>
  </si>
  <si>
    <t>MIRANDA SPENGLER RANCH</t>
  </si>
  <si>
    <t>7.01  1</t>
  </si>
  <si>
    <t>MITCHELL CAVERNS</t>
  </si>
  <si>
    <t>MODESTO</t>
  </si>
  <si>
    <t>SAN PASQUAL ANIMAL PARK</t>
  </si>
  <si>
    <t>SAN PEDRO</t>
  </si>
  <si>
    <t>SAN RAFAEL CIVIC CENTER</t>
  </si>
  <si>
    <t>WHITE ROCK</t>
  </si>
  <si>
    <t>WHITTIER CITY YD FC106C</t>
  </si>
  <si>
    <t>WILDROSE RANGER STN</t>
  </si>
  <si>
    <t>WILLIAMS</t>
  </si>
  <si>
    <t>WILLITS 1 NE</t>
  </si>
  <si>
    <t>WEED FIRE DEPT</t>
  </si>
  <si>
    <t>WENDEL 10 SE</t>
  </si>
  <si>
    <t>WESTHAVEN</t>
  </si>
  <si>
    <t>WEST POINT</t>
  </si>
  <si>
    <t>SANTA CLARA UNIVERSITY</t>
  </si>
  <si>
    <t>SANTA CRUZ</t>
  </si>
  <si>
    <t>SANTA FE DAM</t>
  </si>
  <si>
    <t>SANTA MARGARITA 2 SW</t>
  </si>
  <si>
    <t>MOUNT HEBRON 11 ESE</t>
  </si>
  <si>
    <t>MOUNT HEBRON RNG STN</t>
  </si>
  <si>
    <t>SANTA MARIA</t>
  </si>
  <si>
    <t>SANTA MARIA WSO ARPT</t>
  </si>
  <si>
    <t>MT WILSON NO 2</t>
  </si>
  <si>
    <t>MUIR WOODS</t>
  </si>
  <si>
    <t>MURCELL RANCH</t>
  </si>
  <si>
    <t>NACIMIENTO DAM</t>
  </si>
  <si>
    <t>NAPA</t>
  </si>
  <si>
    <t>NAPA STATE HOSPITAL</t>
  </si>
  <si>
    <t>NEEDLES FAA AIRPORT</t>
  </si>
  <si>
    <t>NEENACH</t>
  </si>
  <si>
    <t>NEVADA CITY</t>
  </si>
  <si>
    <t>NEWARK</t>
  </si>
  <si>
    <t>NEWBURY PARK 4 SW</t>
  </si>
  <si>
    <t>NEW CUYAMA FIRE STN</t>
  </si>
  <si>
    <t>NEWHALL S FC32CE</t>
  </si>
  <si>
    <t>NEWHALL</t>
  </si>
  <si>
    <t>NEWMAN</t>
  </si>
  <si>
    <t>NEW MELONES DAM</t>
  </si>
  <si>
    <t>NEW MELONES DAM HQ</t>
  </si>
  <si>
    <t>NEWPORT BEACH HARBOR</t>
  </si>
  <si>
    <t>NICOLAUS</t>
  </si>
  <si>
    <t>NICOLAUS 2</t>
  </si>
  <si>
    <t>NILAND</t>
  </si>
  <si>
    <t>SECRET VALLEY</t>
  </si>
  <si>
    <t>SEPULVEDA DAM</t>
  </si>
  <si>
    <t>NORTH FORK RANGER STN</t>
  </si>
  <si>
    <t>NORTH HOLLYWOOD</t>
  </si>
  <si>
    <t>OAKDALE WOODWARD DAM</t>
  </si>
  <si>
    <t>OAK GROVE RANGER STN</t>
  </si>
  <si>
    <t>OAK KNOLL RANGER STN</t>
  </si>
  <si>
    <t>1997 (Wet Year)</t>
  </si>
  <si>
    <t>Surface Irrigation Wet Year</t>
  </si>
  <si>
    <t>Zone 18 Monthly Evapotranspiration</t>
  </si>
  <si>
    <t>Yard Size</t>
  </si>
  <si>
    <t>square feet</t>
  </si>
  <si>
    <t>SHAFFER TOOL WORKS BREA</t>
  </si>
  <si>
    <t>SHASTA DAM</t>
  </si>
  <si>
    <t>SHELL OIL ABSORPTION PL</t>
  </si>
  <si>
    <t>SHELTER COVE</t>
  </si>
  <si>
    <t>SHELTER COVE AVIATION</t>
  </si>
  <si>
    <t>SHINGLE</t>
  </si>
  <si>
    <t>SHINGLETOWN 2 E</t>
  </si>
  <si>
    <t>SHOSHONE</t>
  </si>
  <si>
    <t>SIERRA CITY</t>
  </si>
  <si>
    <t>SIERRA MADRE HENSZEY</t>
  </si>
  <si>
    <t>SIERRAVILLE RANGER STN</t>
  </si>
  <si>
    <t>SIGNAL HILL FC 415</t>
  </si>
  <si>
    <t>SKAGGS SPRINGS LAS LOMA</t>
  </si>
  <si>
    <t>SLOUGHHOUSE 6 SE</t>
  </si>
  <si>
    <t>SNOW CREEK UPPER</t>
  </si>
  <si>
    <t>SNOW LABORATORY CENTRAL</t>
  </si>
  <si>
    <t>SODA SPRINGS</t>
  </si>
  <si>
    <t>SODA SPRINGS 1 E</t>
  </si>
  <si>
    <t>SODA SPRINGS CCSL</t>
  </si>
  <si>
    <t>SOLEDAD</t>
  </si>
  <si>
    <t>SOMESBAR 1 W</t>
  </si>
  <si>
    <t>SOMIS 3 NE</t>
  </si>
  <si>
    <t>SOMIS 3 NW</t>
  </si>
  <si>
    <t>SONOMA</t>
  </si>
  <si>
    <t>SONORA RS</t>
  </si>
  <si>
    <t>SOUTH ENTR YOSEMITE NP</t>
  </si>
  <si>
    <t>SOUTH LAKE</t>
  </si>
  <si>
    <t>PANOCHE JUNCTION</t>
  </si>
  <si>
    <t>PARADISE</t>
  </si>
  <si>
    <t>PARKER RESERVOIR</t>
  </si>
  <si>
    <t>PARKFIELD</t>
  </si>
  <si>
    <t>PASADENA</t>
  </si>
  <si>
    <t>PASKENTA RANGER STN</t>
  </si>
  <si>
    <t>PASO ROBLES</t>
  </si>
  <si>
    <t>PASO ROBLES FAA ARPT</t>
  </si>
  <si>
    <t>PATTIWAY</t>
  </si>
  <si>
    <t>PAYNES CREEK</t>
  </si>
  <si>
    <t>PEARBLOSSOM</t>
  </si>
  <si>
    <t>PENDOLA GAUGING STN</t>
  </si>
  <si>
    <t>PERRIS</t>
  </si>
  <si>
    <t>PERRIS 1 WSW</t>
  </si>
  <si>
    <t>SUSANA KNOLLS</t>
  </si>
  <si>
    <t>SUSANVILLE</t>
  </si>
  <si>
    <t>SUSANVILLE ARPT</t>
  </si>
  <si>
    <t>SUTTER HILL RANGER STN</t>
  </si>
  <si>
    <t>TABLE MOUNTAIN</t>
  </si>
  <si>
    <t>TAFT</t>
  </si>
  <si>
    <t>TAHOE</t>
  </si>
  <si>
    <t>TAHOE VALLEY FAA AP</t>
  </si>
  <si>
    <t>TEHACHAPI</t>
  </si>
  <si>
    <t>TEJON RANCHO</t>
  </si>
  <si>
    <t>Grass Reference ETo</t>
  </si>
  <si>
    <t>Apple, Pear, Cherry, Plum and Prune</t>
  </si>
  <si>
    <t>TRACY PUMPING PLANT</t>
  </si>
  <si>
    <t>TRINITY DAM VISTA POINT</t>
  </si>
  <si>
    <t>TRINITY RIVER HATCHERY</t>
  </si>
  <si>
    <t>TRONA</t>
  </si>
  <si>
    <t>POINT PIEDRAS BLANCA</t>
  </si>
  <si>
    <t>TUJUNGA</t>
  </si>
  <si>
    <t>TULEFIELD</t>
  </si>
  <si>
    <t>TULELAKE</t>
  </si>
  <si>
    <t>PORT CHICAGO NAVAL DEP</t>
  </si>
  <si>
    <t>PORTERVILLE</t>
  </si>
  <si>
    <t>PORTOLA</t>
  </si>
  <si>
    <t>POSEY 3 E</t>
  </si>
  <si>
    <t>POTTER VALLEY P H</t>
  </si>
  <si>
    <t>POWAY VALLEY</t>
  </si>
  <si>
    <t>PRIEST VALLEY</t>
  </si>
  <si>
    <t>QUINCY</t>
  </si>
  <si>
    <t>RAMONA FIRE DEPT</t>
  </si>
  <si>
    <t>RAMONA SPAULDING</t>
  </si>
  <si>
    <t>RANCHITA</t>
  </si>
  <si>
    <t>RANDSBURG</t>
  </si>
  <si>
    <t>RAYWOOD FLATS</t>
  </si>
  <si>
    <t>RED BLUFF FSS</t>
  </si>
  <si>
    <t>REDDING</t>
  </si>
  <si>
    <t>REDDING FIRE STN 4</t>
  </si>
  <si>
    <t>REDDING WSO</t>
  </si>
  <si>
    <t>REDLANDS</t>
  </si>
  <si>
    <t>REDWOOD CITY</t>
  </si>
  <si>
    <t>REPRESA</t>
  </si>
  <si>
    <t>RICHARDSON GROVE ST PK</t>
  </si>
  <si>
    <t>4.11  1</t>
  </si>
  <si>
    <t>Zone 8 Monthly Evapotranspiration</t>
  </si>
  <si>
    <t>T</t>
  </si>
  <si>
    <t>T</t>
  </si>
  <si>
    <t>RIO VISTA</t>
  </si>
  <si>
    <t>RIVERSIDE FIRE STN 3</t>
  </si>
  <si>
    <t>RIVERSIDE CITRUS EXP ST</t>
  </si>
  <si>
    <t>ROCKLIN</t>
  </si>
  <si>
    <t>ROUND MOUNTAIN</t>
  </si>
  <si>
    <t>8.44  1</t>
  </si>
  <si>
    <t>Medium gravel</t>
  </si>
  <si>
    <t>Coarse gravel</t>
  </si>
  <si>
    <t xml:space="preserve">effective diameter size, mm </t>
  </si>
  <si>
    <t>porosity, n</t>
  </si>
  <si>
    <t>Required Surface Area</t>
  </si>
  <si>
    <t xml:space="preserve">The amount of greywater avaialbe for reuse is based on the number of rooms in the residence. Graywater flow is based upon the number of bedrooms rather than the actual number of people becasue the number of bedrooms remains constant, while the number of people may vary over time. The system should be sized to accomidate the household if all rooms were occupied. </t>
  </si>
  <si>
    <t>Availiable Greywater</t>
  </si>
  <si>
    <t>Rooms</t>
  </si>
  <si>
    <t>Cloths Washer</t>
  </si>
  <si>
    <t>Yes</t>
  </si>
  <si>
    <t>No</t>
  </si>
  <si>
    <t>California, USA</t>
  </si>
  <si>
    <t>-</t>
  </si>
  <si>
    <t>SAN GABRIEL CANYON PH</t>
  </si>
  <si>
    <t>SAN GABRIEL DAM FC425B-</t>
  </si>
  <si>
    <t>SAN GABRIEL FIRE DEPT</t>
  </si>
  <si>
    <t>SAN GREGORIO 2 SE</t>
  </si>
  <si>
    <t>SAN JACINTO</t>
  </si>
  <si>
    <t>SAN JACINTO RANGER STN</t>
  </si>
  <si>
    <t>SAN JOSE</t>
  </si>
  <si>
    <t>SAN LUIS DAM</t>
  </si>
  <si>
    <t>SAN LUIS OBISPO POLYTEC</t>
  </si>
  <si>
    <t>SAN MARCOS RANCH</t>
  </si>
  <si>
    <t>SAN MATEO</t>
  </si>
  <si>
    <t>SAN NICHOLAS ISLAND</t>
  </si>
  <si>
    <t>WALNUT NI FC102C</t>
  </si>
  <si>
    <t>WARM SPRINGS DAM</t>
  </si>
  <si>
    <t>WARNER SPRINGS</t>
  </si>
  <si>
    <t>WASCO</t>
  </si>
  <si>
    <t>WATSONVILLE WATERWORKS</t>
  </si>
  <si>
    <t>WEAVERVILLE RANGER STN</t>
  </si>
  <si>
    <t>V</t>
  </si>
  <si>
    <t>F</t>
  </si>
  <si>
    <t>Zone 14 Monthly Evapotranspiration</t>
  </si>
  <si>
    <t>T</t>
  </si>
  <si>
    <t>G</t>
  </si>
  <si>
    <t>WEST POINT 3 SW</t>
  </si>
  <si>
    <t>WHEELER</t>
  </si>
  <si>
    <t>WHISKEYTOWN RESERVOIR</t>
  </si>
  <si>
    <t>WHITE MOUNTAIN 1</t>
  </si>
  <si>
    <t>WHITE MOUNTAIN 2</t>
  </si>
  <si>
    <t>5.84  1</t>
  </si>
  <si>
    <t>SANTA MARGARITA BOOSTER</t>
  </si>
  <si>
    <t>WILLOW CREEK 1 NW</t>
  </si>
  <si>
    <t>WILLOWS 6 W</t>
  </si>
  <si>
    <t>WINTERS</t>
  </si>
  <si>
    <t>WOODFORDS</t>
  </si>
  <si>
    <t>WOODLAND 1 WNW</t>
  </si>
  <si>
    <t>WOODSIDE FIRE STN 1</t>
  </si>
  <si>
    <t>WRIGHTS</t>
  </si>
  <si>
    <t>YORBA LINDA</t>
  </si>
  <si>
    <t>YOSEMITE PARK HDQTRS</t>
  </si>
  <si>
    <t>YREKA</t>
  </si>
  <si>
    <t>YUCCA GROVE</t>
  </si>
  <si>
    <t>Rooms</t>
  </si>
  <si>
    <t>&lt;Select&gt;</t>
  </si>
  <si>
    <t>SANTA MONICA CITY</t>
  </si>
  <si>
    <t>SANTA MONICA PIER</t>
  </si>
  <si>
    <t>SANTA PAULA</t>
  </si>
  <si>
    <t>SANTA ROSA</t>
  </si>
  <si>
    <t>SANTIAGO DAM</t>
  </si>
  <si>
    <t>SAUGUS POWER PLANT 1</t>
  </si>
  <si>
    <t>SAWYERS BAR RNGR STN</t>
  </si>
  <si>
    <t>SCOTIA</t>
  </si>
  <si>
    <t>SEARSVILLE LAKE</t>
  </si>
  <si>
    <t>G</t>
  </si>
  <si>
    <t>V</t>
  </si>
  <si>
    <t xml:space="preserve">Wetland Depth </t>
  </si>
  <si>
    <t>&lt;Select&gt;</t>
  </si>
  <si>
    <t>in (ranges from 22 to 34in)</t>
  </si>
  <si>
    <t>Desired BOD leaving wetland</t>
  </si>
  <si>
    <t>mg/L</t>
  </si>
  <si>
    <t>Zone 16 Monthly Evapotranspiration</t>
  </si>
  <si>
    <t>Trees</t>
  </si>
  <si>
    <t>Immature Grapes Vines with 50% canopy</t>
  </si>
  <si>
    <t>Cement</t>
  </si>
  <si>
    <t>Fine plastic mesh</t>
  </si>
  <si>
    <t>PVC piling (outlet)</t>
  </si>
  <si>
    <t>PVC piping (inlet)</t>
  </si>
  <si>
    <t>Impermeable linear</t>
  </si>
  <si>
    <t>Useable Greywater</t>
  </si>
  <si>
    <t xml:space="preserve">Month </t>
  </si>
  <si>
    <t xml:space="preserve">Jan </t>
  </si>
  <si>
    <t>Feb</t>
  </si>
  <si>
    <t>Pasture and Misc. Grasses</t>
  </si>
  <si>
    <t>Small Vegetables</t>
  </si>
  <si>
    <t>Tomatoes and Peppers</t>
  </si>
  <si>
    <t>Potatoes, Sugar beets, Turnip etc..</t>
  </si>
  <si>
    <t>Melons, Squash, and Cucumbers</t>
  </si>
  <si>
    <t>Onions and Garlic</t>
  </si>
  <si>
    <t>Strawberries</t>
  </si>
  <si>
    <t>Flowers, Nursery and Christmas Tree</t>
  </si>
  <si>
    <t>Citrus (no ground cover)</t>
  </si>
  <si>
    <t>Immature Citrus</t>
  </si>
  <si>
    <t>Avocado</t>
  </si>
  <si>
    <t>Misc Subtropical</t>
  </si>
  <si>
    <t>Idle</t>
  </si>
  <si>
    <t>Trees</t>
  </si>
  <si>
    <t>Flowers, Nursery</t>
  </si>
  <si>
    <t>SPADRA PAC COL FC356C</t>
  </si>
  <si>
    <t>SPRECKELS HWY BRIDGE</t>
  </si>
  <si>
    <t>SPRINGVILLE 7 ENE</t>
  </si>
  <si>
    <t>SPRINGVILLE TULE HD</t>
  </si>
  <si>
    <t>SQUAW VALLEY LODGE</t>
  </si>
  <si>
    <t>SQUIRREL INN 1</t>
  </si>
  <si>
    <t>SQUIRREL INN 2</t>
  </si>
  <si>
    <t>STANDISH 1 E</t>
  </si>
  <si>
    <t>STANDISH HICKEY ST PK</t>
  </si>
  <si>
    <t>4.42  1</t>
  </si>
  <si>
    <t>0.28  1</t>
  </si>
  <si>
    <t>STANISLAUS PH</t>
  </si>
  <si>
    <t>STIRLING CITY RNGR STN</t>
  </si>
  <si>
    <t>9.93  1</t>
  </si>
  <si>
    <t>STOCKTON WSO</t>
  </si>
  <si>
    <t>STOCKTON FIRE STN # 4</t>
  </si>
  <si>
    <t>STOCKTON MOWRY BRIDGE</t>
  </si>
  <si>
    <t>STONYFORD COOLEY RANCH</t>
  </si>
  <si>
    <t>STONYFORD RANGER STN</t>
  </si>
  <si>
    <t>STONY GORGE RESERVOIR</t>
  </si>
  <si>
    <t>STRAWBERRY VALLEY</t>
  </si>
  <si>
    <t>4.57  1</t>
  </si>
  <si>
    <t>0.47  1</t>
  </si>
  <si>
    <t>SUEY RANCH</t>
  </si>
  <si>
    <t>SUN CITY</t>
  </si>
  <si>
    <t>SUNLAND</t>
  </si>
  <si>
    <t>March</t>
  </si>
  <si>
    <t>April</t>
  </si>
  <si>
    <t>June</t>
  </si>
  <si>
    <t>July</t>
  </si>
  <si>
    <t>August</t>
  </si>
  <si>
    <t>September</t>
  </si>
  <si>
    <t>October</t>
  </si>
  <si>
    <t>November</t>
  </si>
  <si>
    <t>December</t>
  </si>
  <si>
    <t>Annual</t>
  </si>
  <si>
    <t>inches</t>
  </si>
  <si>
    <t>Precipitation</t>
  </si>
  <si>
    <t>F</t>
  </si>
  <si>
    <t>G</t>
  </si>
  <si>
    <t>V</t>
  </si>
  <si>
    <t>F</t>
  </si>
  <si>
    <t>Generated Greywater:</t>
  </si>
  <si>
    <t>Generated Greywater</t>
  </si>
  <si>
    <t>Apples, Plums, Cherries etc w/covercrop</t>
  </si>
  <si>
    <t>Peach, Nectarine and Apricots</t>
  </si>
  <si>
    <t>TRUCKEE RANGER STN</t>
  </si>
  <si>
    <t>Misc. Deciduous</t>
  </si>
  <si>
    <t>Grain and Grain Hay</t>
  </si>
  <si>
    <t>Corn and Grain Sorghum</t>
  </si>
  <si>
    <t>Misc. field crops</t>
  </si>
  <si>
    <t>Alfalfa Hay and Clover</t>
  </si>
  <si>
    <t>Reaction Rate Constant</t>
  </si>
  <si>
    <r>
      <t>days</t>
    </r>
    <r>
      <rPr>
        <vertAlign val="superscript"/>
        <sz val="10"/>
        <rFont val="Verdana"/>
        <family val="0"/>
      </rPr>
      <t>-1</t>
    </r>
  </si>
  <si>
    <t>days</t>
  </si>
  <si>
    <r>
      <t>g BOD/m</t>
    </r>
    <r>
      <rPr>
        <vertAlign val="superscript"/>
        <sz val="10"/>
        <rFont val="Verdana"/>
        <family val="0"/>
      </rPr>
      <t>2</t>
    </r>
    <r>
      <rPr>
        <sz val="10"/>
        <rFont val="Verdana"/>
        <family val="0"/>
      </rPr>
      <t>-day</t>
    </r>
  </si>
  <si>
    <t>Type of Gravel used in wetland</t>
  </si>
  <si>
    <t>Medium sand</t>
  </si>
  <si>
    <t>Coarse sand</t>
  </si>
  <si>
    <t>Gravelly sand</t>
  </si>
  <si>
    <t>Valves</t>
  </si>
  <si>
    <t>Sand</t>
  </si>
  <si>
    <t>Gravel</t>
  </si>
  <si>
    <t>Mulch</t>
  </si>
  <si>
    <t xml:space="preserve">Vegetation </t>
  </si>
  <si>
    <t>Fine Gravel</t>
  </si>
  <si>
    <t>Values from Crites and Techobanoglous, 1998 and EPA, 1993</t>
  </si>
  <si>
    <t>Perimeter</t>
  </si>
  <si>
    <t>ft</t>
  </si>
  <si>
    <t>The Brick and Cemente is based on the permiter and the type of brick selected, all are assumed to use a 1/4 in mortoe joint</t>
  </si>
  <si>
    <t xml:space="preserve">Name </t>
  </si>
  <si>
    <t>Sixe (D x  H x W)</t>
  </si>
  <si>
    <t>Economy (4"x 4"x 8")</t>
  </si>
  <si>
    <t>Engineer (4"x 3.2" x 8")</t>
  </si>
  <si>
    <t>Jumbo (4"x 3" x 8")</t>
  </si>
  <si>
    <t>King (3.375"x 3"x 10")</t>
  </si>
  <si>
    <t>Modular (4"x 2.67"x 8")</t>
  </si>
  <si>
    <t>Norman (4"x 2.67"x 12")</t>
  </si>
  <si>
    <t>Queen (2.75"x 3"x 10")</t>
  </si>
  <si>
    <t>Select Nearest Weather Station</t>
  </si>
  <si>
    <t>&lt;Select&gt;</t>
  </si>
  <si>
    <t>TUOLUMNE GROVELAND RS</t>
  </si>
  <si>
    <t>TURLOCK #2</t>
  </si>
  <si>
    <t>TURNTABLE CREEK</t>
  </si>
  <si>
    <t>8.42  1</t>
  </si>
  <si>
    <t>TUSTIN IRVINE RANCH</t>
  </si>
  <si>
    <t>TWENTYNINE PALMS</t>
  </si>
  <si>
    <t>TWIN LAKES</t>
  </si>
  <si>
    <t>TWITCHELL DAM</t>
  </si>
  <si>
    <t>UKIAH</t>
  </si>
  <si>
    <t>UKIAH 4 WSW</t>
  </si>
  <si>
    <t>UNION OIL STEARNS ABS</t>
  </si>
  <si>
    <t>U C L A</t>
  </si>
  <si>
    <t>UPLAND</t>
  </si>
  <si>
    <t>UPLAND 3 N</t>
  </si>
  <si>
    <t>UPPER LAKE 7 W</t>
  </si>
  <si>
    <t>UPPER LAKE</t>
  </si>
  <si>
    <t>UPPER MATTOLE</t>
  </si>
  <si>
    <t>5.75  1</t>
  </si>
  <si>
    <t>2.35  1</t>
  </si>
  <si>
    <t>UPPER SAN LEANDRO FLTR</t>
  </si>
  <si>
    <t>VACAVILLE</t>
  </si>
  <si>
    <t>VALLEY CENTER 6 N</t>
  </si>
  <si>
    <t>VALLEY CENTER 2 NNE</t>
  </si>
  <si>
    <t>VALYERMO FIRE STN 79</t>
  </si>
  <si>
    <t>VALYERMO RANGER STN</t>
  </si>
  <si>
    <t>VAN NUYS FC15A</t>
  </si>
  <si>
    <t>VENTURA</t>
  </si>
  <si>
    <t>VICTORVILLE</t>
  </si>
  <si>
    <t>VINCENT FIRE STN FC120</t>
  </si>
  <si>
    <t>VINTON</t>
  </si>
  <si>
    <t>VISALIA</t>
  </si>
  <si>
    <t>VISTA 1 NE</t>
  </si>
  <si>
    <t>VOLCANOVILLE</t>
  </si>
  <si>
    <t>VOLLMERS</t>
  </si>
  <si>
    <t>4.37  1</t>
  </si>
  <si>
    <t>1.29  1</t>
  </si>
  <si>
    <t>VOLTA POWER HOUSE</t>
  </si>
  <si>
    <t>WALLACE</t>
  </si>
  <si>
    <t>WALMAR SCHOOL</t>
  </si>
  <si>
    <t>WALNUT CREEK 2 ESE</t>
  </si>
  <si>
    <t>WALNUT CREEK 4 E</t>
  </si>
  <si>
    <t>WALNUT GROVE</t>
  </si>
  <si>
    <t>Grape Vines with cover crop (80% canopy)</t>
  </si>
  <si>
    <t>Grape Vines with 80% canopy</t>
  </si>
  <si>
    <t>Zone 12 Monthly Evapotranspiration</t>
  </si>
  <si>
    <t>Zone 13 Monthly Evapotranspiration</t>
  </si>
  <si>
    <t>T</t>
  </si>
  <si>
    <t>T</t>
  </si>
  <si>
    <t>T</t>
  </si>
  <si>
    <t>V</t>
  </si>
  <si>
    <t>Trees</t>
  </si>
  <si>
    <t>Flowers, Nursery</t>
  </si>
  <si>
    <t xml:space="preserve">Vegetable Gargen </t>
  </si>
  <si>
    <t>Grass</t>
  </si>
  <si>
    <t>Zone 9 Monthly Evapotranspiration</t>
  </si>
  <si>
    <t>Grass</t>
  </si>
  <si>
    <t>Zone 10 Monthly Evapotranspiration</t>
  </si>
  <si>
    <t>Pistachio</t>
  </si>
  <si>
    <t>Pistachio w/ covercrop</t>
  </si>
  <si>
    <t>Immature Pistachio</t>
  </si>
  <si>
    <t>Rice</t>
  </si>
  <si>
    <t>Cotton</t>
  </si>
  <si>
    <t>Grass</t>
  </si>
  <si>
    <t xml:space="preserve">Vegetable Gargen </t>
  </si>
  <si>
    <t>The calculator determines the sizing and amount of materials needed for a subsurface flow wetland.</t>
  </si>
  <si>
    <t>Water Requirements</t>
  </si>
  <si>
    <t>Monthly irrigation water supplied by Greywater (gallons)</t>
  </si>
  <si>
    <t>Check Valve (backflow preventer)</t>
  </si>
  <si>
    <t>in diameter</t>
  </si>
  <si>
    <t>per valve</t>
  </si>
  <si>
    <t xml:space="preserve">Plants </t>
  </si>
  <si>
    <t>Bricks and Cement</t>
  </si>
  <si>
    <t>Piping</t>
  </si>
  <si>
    <t>$/ brick</t>
  </si>
  <si>
    <t>How to Use the Calculator</t>
  </si>
  <si>
    <t>Calculator Methodology</t>
  </si>
  <si>
    <t>sq ft</t>
  </si>
  <si>
    <t>For more information and examples see</t>
  </si>
  <si>
    <t>Calculator generated by Teresa Garrison, December 2011</t>
  </si>
  <si>
    <t xml:space="preserve">For more info on California greywater regulations see </t>
  </si>
  <si>
    <t xml:space="preserve">Vegetable Gargen </t>
  </si>
  <si>
    <t>Grass</t>
  </si>
  <si>
    <t>Tree</t>
  </si>
  <si>
    <t>Tree</t>
  </si>
  <si>
    <t>Tree</t>
  </si>
  <si>
    <t>Grass</t>
  </si>
  <si>
    <t>Grass</t>
  </si>
  <si>
    <t>Veg</t>
  </si>
  <si>
    <t>Veg</t>
  </si>
  <si>
    <t>Flower</t>
  </si>
  <si>
    <t>Garden Type</t>
  </si>
  <si>
    <t>Zone 1</t>
  </si>
  <si>
    <t>Monthly Evapotranspiration</t>
  </si>
  <si>
    <t>gal/day/occupant</t>
  </si>
  <si>
    <t xml:space="preserve">Greywater Per Occupant </t>
  </si>
  <si>
    <t>showers, baths, and wash basins</t>
  </si>
  <si>
    <t>Cloth Washer</t>
  </si>
  <si>
    <t>Occupants</t>
  </si>
  <si>
    <t>Greywater w/o clothwasher</t>
  </si>
  <si>
    <t>Greywater w/ clothwasher</t>
  </si>
  <si>
    <t>Gallons per Day</t>
  </si>
  <si>
    <t>Average Annual Rain Fall:</t>
  </si>
  <si>
    <t>ETc Table for Irrigation Scheduling and Design</t>
  </si>
  <si>
    <t>Surface Irrigation Typical Year</t>
  </si>
  <si>
    <t>IRRIGATION TRAINING AND RESEARCH CENTER, California Polytechnic State University, San Luis Obispo</t>
  </si>
  <si>
    <t>Table does not include adjustments for bare spots and reduced vigor</t>
  </si>
  <si>
    <t>January</t>
  </si>
  <si>
    <t>February</t>
  </si>
  <si>
    <t>F</t>
  </si>
  <si>
    <t>Minimum Monthly Average Cold Temp</t>
  </si>
  <si>
    <t>Annual greywater needed in irrigation:</t>
  </si>
  <si>
    <t>Quantity of bricks in 1 square foot with 1/4" mortor joint</t>
  </si>
  <si>
    <t>Number of bricks needed</t>
  </si>
  <si>
    <t>Bricks</t>
  </si>
  <si>
    <t>#</t>
  </si>
  <si>
    <t># of bags</t>
  </si>
  <si>
    <t>Distance from house to wetland</t>
  </si>
  <si>
    <t>Distance from wetland to irrigation</t>
  </si>
  <si>
    <t>in diameter</t>
  </si>
  <si>
    <t>Item Cost</t>
  </si>
  <si>
    <t>per bag</t>
  </si>
  <si>
    <t>per brick</t>
  </si>
  <si>
    <t>per foot</t>
  </si>
  <si>
    <t>per foot</t>
  </si>
  <si>
    <t>per sq ft</t>
  </si>
  <si>
    <t>per valve</t>
  </si>
  <si>
    <t>per plant</t>
  </si>
  <si>
    <t>sq ft</t>
  </si>
  <si>
    <t>cubic ft</t>
  </si>
  <si>
    <t>Estimated Cost of Wetland greywater system</t>
  </si>
  <si>
    <t>Greywater Subsurface Wetland Calculator</t>
  </si>
  <si>
    <r>
      <t>4.</t>
    </r>
    <r>
      <rPr>
        <sz val="7"/>
        <rFont val="Times New Roman"/>
        <family val="0"/>
      </rPr>
      <t xml:space="preserve">     </t>
    </r>
    <r>
      <rPr>
        <b/>
        <i/>
        <sz val="12"/>
        <rFont val="Cambria"/>
        <family val="0"/>
      </rPr>
      <t>Input size of yard</t>
    </r>
    <r>
      <rPr>
        <sz val="12"/>
        <rFont val="Cambria"/>
        <family val="0"/>
      </rPr>
      <t xml:space="preserve"> – the vegetated area that will receive the final wetland treated greywater discharge given in square feet.</t>
    </r>
  </si>
  <si>
    <t xml:space="preserve">Based on the inputs the calculator determines the water requirements for the garden. </t>
  </si>
  <si>
    <r>
      <t>5.</t>
    </r>
    <r>
      <rPr>
        <sz val="7"/>
        <rFont val="Times New Roman"/>
        <family val="0"/>
      </rPr>
      <t xml:space="preserve">     </t>
    </r>
    <r>
      <rPr>
        <b/>
        <i/>
        <sz val="12"/>
        <rFont val="Cambria"/>
        <family val="0"/>
      </rPr>
      <t>Select number of rooms and if there is a cloths washer</t>
    </r>
    <r>
      <rPr>
        <i/>
        <sz val="12"/>
        <rFont val="Cambria"/>
        <family val="0"/>
      </rPr>
      <t xml:space="preserve"> – </t>
    </r>
    <r>
      <rPr>
        <sz val="12"/>
        <rFont val="Cambria"/>
        <family val="0"/>
      </rPr>
      <t>The amount of greywater generated is based on the number of rooms and cloths washers. Put “yes” for cloths washer there is one that</t>
    </r>
    <r>
      <rPr>
        <i/>
        <sz val="12"/>
        <rFont val="Cambria"/>
        <family val="0"/>
      </rPr>
      <t xml:space="preserve"> </t>
    </r>
    <r>
      <rPr>
        <sz val="12"/>
        <rFont val="Cambria"/>
        <family val="0"/>
      </rPr>
      <t>will be contributing water to the greywater system.</t>
    </r>
  </si>
  <si>
    <t xml:space="preserve">The calculator determines the amount of generated greywater form the household. </t>
  </si>
  <si>
    <t>Norwegian (3.5"x 3"x 12")</t>
  </si>
  <si>
    <t>Standard (4"x 2.67"x 8")</t>
  </si>
  <si>
    <t>Utility (4"x 4"x 12")</t>
  </si>
  <si>
    <t>H</t>
  </si>
  <si>
    <t>W</t>
  </si>
  <si>
    <t>Immature Peaches, Nectarines, etc</t>
  </si>
  <si>
    <t>Mar</t>
  </si>
  <si>
    <t>Apr</t>
  </si>
  <si>
    <t xml:space="preserve">Rain </t>
  </si>
  <si>
    <t>Evapo</t>
  </si>
  <si>
    <t>Difference= Additional Water needed</t>
  </si>
  <si>
    <t>Conversion (in to Ft)</t>
  </si>
  <si>
    <t xml:space="preserve">Day per month </t>
  </si>
  <si>
    <t xml:space="preserve">Toal Annual </t>
  </si>
  <si>
    <t>Percent Used</t>
  </si>
  <si>
    <t>Total gal/day</t>
  </si>
  <si>
    <t xml:space="preserve">See map for zone delineation </t>
  </si>
  <si>
    <t>ft3</t>
  </si>
  <si>
    <t xml:space="preserve">Volume needed </t>
  </si>
  <si>
    <t>(gal/month)</t>
  </si>
  <si>
    <t xml:space="preserve"> (gal/month)</t>
  </si>
  <si>
    <t>Useable Greywater</t>
  </si>
  <si>
    <t xml:space="preserve">Irrigation Water Needed </t>
  </si>
  <si>
    <t>gallons</t>
  </si>
  <si>
    <t>G</t>
  </si>
  <si>
    <t>G</t>
  </si>
  <si>
    <t>F</t>
  </si>
  <si>
    <t>F</t>
  </si>
  <si>
    <t>V</t>
  </si>
  <si>
    <r>
      <t>1.</t>
    </r>
    <r>
      <rPr>
        <sz val="7"/>
        <rFont val="Times New Roman"/>
        <family val="0"/>
      </rPr>
      <t xml:space="preserve">     </t>
    </r>
    <r>
      <rPr>
        <b/>
        <i/>
        <sz val="12"/>
        <rFont val="Cambria"/>
        <family val="0"/>
      </rPr>
      <t>Estimate Biological Oxygen Demand (BOD) of wastewater</t>
    </r>
    <r>
      <rPr>
        <sz val="12"/>
        <rFont val="Cambria"/>
        <family val="0"/>
      </rPr>
      <t xml:space="preserve"> – The sizing on the wetland is based on the BOD of the incoming water, the </t>
    </r>
    <r>
      <rPr>
        <b/>
        <i/>
        <sz val="12"/>
        <rFont val="Cambria"/>
        <family val="0"/>
      </rPr>
      <t>Estimating Tool</t>
    </r>
    <r>
      <rPr>
        <sz val="12"/>
        <rFont val="Cambria"/>
        <family val="0"/>
      </rPr>
      <t xml:space="preserve"> will help in selecting a value based on the BOD values from several appliances.</t>
    </r>
  </si>
  <si>
    <r>
      <t>2.</t>
    </r>
    <r>
      <rPr>
        <sz val="7"/>
        <rFont val="Times New Roman"/>
        <family val="0"/>
      </rPr>
      <t xml:space="preserve">     </t>
    </r>
    <r>
      <rPr>
        <b/>
        <i/>
        <sz val="12"/>
        <rFont val="Cambria"/>
        <family val="0"/>
      </rPr>
      <t xml:space="preserve">Enter Desired BOD leaving the wetland </t>
    </r>
    <r>
      <rPr>
        <sz val="12"/>
        <rFont val="Cambria"/>
        <family val="0"/>
      </rPr>
      <t>– The water leaving the wetland will be much less than the influent, however not all the BOD can be removed due to the natural characteristics a wetland, typical range is from 7 to 2 mg/L.</t>
    </r>
  </si>
  <si>
    <t>BOD concentrations for various locations</t>
  </si>
  <si>
    <t xml:space="preserve">To estimate the BOD load, select the types of appliances that will be supplying water to the greywater system. </t>
  </si>
  <si>
    <t>Back to Calculator</t>
  </si>
  <si>
    <t>Water Quality</t>
  </si>
  <si>
    <t>Required Materials</t>
  </si>
  <si>
    <t>Appropedia: Subsurface flow constructed wetland for greywater</t>
  </si>
  <si>
    <t>Appropedia: California greywater regulations and design</t>
  </si>
  <si>
    <t xml:space="preserve">Weather Information </t>
  </si>
  <si>
    <t xml:space="preserve">Width </t>
  </si>
  <si>
    <t xml:space="preserve">Length </t>
  </si>
  <si>
    <r>
      <t>3.</t>
    </r>
    <r>
      <rPr>
        <sz val="7"/>
        <rFont val="Times New Roman"/>
        <family val="0"/>
      </rPr>
      <t xml:space="preserve">     </t>
    </r>
    <r>
      <rPr>
        <b/>
        <i/>
        <sz val="12"/>
        <rFont val="Cambria"/>
        <family val="0"/>
      </rPr>
      <t xml:space="preserve">Select desired depth of gravel in wetland </t>
    </r>
    <r>
      <rPr>
        <sz val="12"/>
        <rFont val="Cambria"/>
        <family val="0"/>
      </rPr>
      <t>– The gravel depth can vary from 22 to 34 inches, the deeper the wetland the less surface area it will cover.</t>
    </r>
  </si>
  <si>
    <r>
      <t>4.</t>
    </r>
    <r>
      <rPr>
        <sz val="7"/>
        <rFont val="Times New Roman"/>
        <family val="0"/>
      </rPr>
      <t xml:space="preserve">     </t>
    </r>
    <r>
      <rPr>
        <b/>
        <i/>
        <sz val="12"/>
        <rFont val="Cambria"/>
        <family val="0"/>
      </rPr>
      <t xml:space="preserve">Input minimum monthly average temperature for location </t>
    </r>
    <r>
      <rPr>
        <sz val="12"/>
        <rFont val="Cambria"/>
        <family val="0"/>
      </rPr>
      <t>– enter the average temperature for the coldest month at the wetland location.</t>
    </r>
  </si>
  <si>
    <r>
      <t>5.</t>
    </r>
    <r>
      <rPr>
        <sz val="7"/>
        <rFont val="Times New Roman"/>
        <family val="0"/>
      </rPr>
      <t xml:space="preserve">     </t>
    </r>
    <r>
      <rPr>
        <b/>
        <i/>
        <sz val="12"/>
        <rFont val="Cambria"/>
        <family val="0"/>
      </rPr>
      <t xml:space="preserve">Select type of gravel to use in wetland </t>
    </r>
    <r>
      <rPr>
        <sz val="12"/>
        <rFont val="Cambria"/>
        <family val="0"/>
      </rPr>
      <t>– What type of gravel will be used in the wetland.</t>
    </r>
  </si>
  <si>
    <r>
      <t>6.</t>
    </r>
    <r>
      <rPr>
        <sz val="7"/>
        <rFont val="Times New Roman"/>
        <family val="0"/>
      </rPr>
      <t xml:space="preserve">     </t>
    </r>
    <r>
      <rPr>
        <b/>
        <i/>
        <sz val="12"/>
        <rFont val="Cambria"/>
        <family val="0"/>
      </rPr>
      <t>Input width</t>
    </r>
    <r>
      <rPr>
        <sz val="12"/>
        <rFont val="Cambria"/>
        <family val="0"/>
      </rPr>
      <t xml:space="preserve"> – Select an initial width that would work for the wetland.</t>
    </r>
  </si>
  <si>
    <t xml:space="preserve">The resulting length provides the dimensions of the wetland. </t>
  </si>
  <si>
    <t xml:space="preserve">per cubic ft </t>
  </si>
  <si>
    <t xml:space="preserve"> Green Leaf Bricks, http://www.greenleafbrick.com</t>
  </si>
  <si>
    <t>Surface area of wall</t>
  </si>
  <si>
    <t xml:space="preserve">Cement </t>
  </si>
  <si>
    <t>L</t>
  </si>
  <si>
    <t>Number of bricks needed per side</t>
  </si>
  <si>
    <t xml:space="preserve">Two main species of wetland plants are bulrush and common reed. </t>
  </si>
  <si>
    <t xml:space="preserve">Plants should be placed 15 cm apart </t>
  </si>
  <si>
    <t>cm</t>
  </si>
  <si>
    <t>ft</t>
  </si>
  <si>
    <t>ft2</t>
  </si>
  <si>
    <t xml:space="preserve">Number of plants </t>
  </si>
  <si>
    <t># of Plants</t>
  </si>
  <si>
    <t>Calculator Output Values</t>
  </si>
  <si>
    <r>
      <t>7.</t>
    </r>
    <r>
      <rPr>
        <sz val="7"/>
        <rFont val="Times New Roman"/>
        <family val="0"/>
      </rPr>
      <t xml:space="preserve">     </t>
    </r>
    <r>
      <rPr>
        <b/>
        <i/>
        <sz val="12"/>
        <rFont val="Cambria"/>
        <family val="0"/>
      </rPr>
      <t>Select location for wetland</t>
    </r>
    <r>
      <rPr>
        <sz val="12"/>
        <rFont val="Cambria"/>
        <family val="0"/>
      </rPr>
      <t xml:space="preserve"> – Decide if the wetland is going to be above ground or below.</t>
    </r>
  </si>
  <si>
    <t>The calculator determines the amount of materials needed for the wetland.</t>
  </si>
  <si>
    <r>
      <t>8.</t>
    </r>
    <r>
      <rPr>
        <sz val="7"/>
        <rFont val="Times New Roman"/>
        <family val="0"/>
      </rPr>
      <t xml:space="preserve">     </t>
    </r>
    <r>
      <rPr>
        <b/>
        <i/>
        <sz val="12"/>
        <rFont val="Cambria"/>
        <family val="0"/>
      </rPr>
      <t xml:space="preserve">If building above ground </t>
    </r>
    <r>
      <rPr>
        <sz val="12"/>
        <rFont val="Cambria"/>
        <family val="0"/>
      </rPr>
      <t xml:space="preserve">– </t>
    </r>
    <r>
      <rPr>
        <b/>
        <i/>
        <sz val="12"/>
        <rFont val="Cambria"/>
        <family val="0"/>
      </rPr>
      <t xml:space="preserve">Select brick type – </t>
    </r>
    <r>
      <rPr>
        <sz val="12"/>
        <rFont val="Cambria"/>
        <family val="0"/>
      </rPr>
      <t>the amount of bricks is dependent on the size of the brick, by selecting a type the calculator can provide the amount of bricks needed.</t>
    </r>
  </si>
  <si>
    <r>
      <t>9.</t>
    </r>
    <r>
      <rPr>
        <sz val="7"/>
        <rFont val="Times New Roman"/>
        <family val="0"/>
      </rPr>
      <t xml:space="preserve">     </t>
    </r>
    <r>
      <rPr>
        <b/>
        <i/>
        <sz val="12"/>
        <rFont val="Cambria"/>
        <family val="0"/>
      </rPr>
      <t>Costs</t>
    </r>
    <r>
      <rPr>
        <sz val="12"/>
        <rFont val="Cambria"/>
        <family val="0"/>
      </rPr>
      <t xml:space="preserve"> – Input prices from local stores, or use existing estimates.</t>
    </r>
  </si>
  <si>
    <t xml:space="preserve">A cost estimate for a subsurface wetland is calculated based on the cost associated with the individual components. </t>
  </si>
  <si>
    <t>How to Use the Greywater Subsurface Wetland Calculator</t>
  </si>
  <si>
    <t>Back to Residential Greywater Calculator</t>
  </si>
  <si>
    <t>Map to zone for evapotranspiration</t>
  </si>
  <si>
    <r>
      <t>1.</t>
    </r>
    <r>
      <rPr>
        <sz val="7"/>
        <rFont val="Times New Roman"/>
        <family val="0"/>
      </rPr>
      <t xml:space="preserve">     </t>
    </r>
    <r>
      <rPr>
        <b/>
        <i/>
        <sz val="12"/>
        <rFont val="Cambria"/>
        <family val="0"/>
      </rPr>
      <t>Enter the nearest weather station</t>
    </r>
    <r>
      <rPr>
        <sz val="12"/>
        <rFont val="Cambria"/>
        <family val="0"/>
      </rPr>
      <t xml:space="preserve"> – provides local average monthly rainfall values.</t>
    </r>
  </si>
  <si>
    <r>
      <t>3.</t>
    </r>
    <r>
      <rPr>
        <i/>
        <sz val="7"/>
        <rFont val="Times New Roman"/>
        <family val="0"/>
      </rPr>
      <t xml:space="preserve">     </t>
    </r>
    <r>
      <rPr>
        <b/>
        <i/>
        <sz val="12"/>
        <rFont val="Cambria"/>
        <family val="0"/>
      </rPr>
      <t>Select the main garden type</t>
    </r>
    <r>
      <rPr>
        <sz val="12"/>
        <rFont val="Cambria"/>
        <family val="0"/>
      </rPr>
      <t>: trees, flowers/nursery, vegetable garden, or grass – the garden type is the category that would best describe the vegetation that will receive the final wetland treated greywater discharge.</t>
    </r>
    <r>
      <rPr>
        <i/>
        <sz val="12"/>
        <rFont val="Cambria"/>
        <family val="0"/>
      </rPr>
      <t xml:space="preserve"> </t>
    </r>
  </si>
  <si>
    <t>User Input Values</t>
  </si>
  <si>
    <t xml:space="preserve">Water Requirements </t>
  </si>
  <si>
    <t>Calculates the amount of generated greywater and the watering requirements of garden.</t>
  </si>
  <si>
    <t xml:space="preserve">Available Greywater </t>
  </si>
  <si>
    <t xml:space="preserve">The available greywater is bases on the number of bedroom in the house and consist of showers, baths, and wash basins. </t>
  </si>
  <si>
    <t>Annual percent of greywater used in irrigation:</t>
  </si>
  <si>
    <t>Estimate BOD load</t>
  </si>
  <si>
    <t>Estimating Tool</t>
  </si>
  <si>
    <t xml:space="preserve">Detention Time </t>
  </si>
  <si>
    <t>Dimensions</t>
  </si>
  <si>
    <t>Cost Estimate</t>
  </si>
  <si>
    <t>For Humboldt State University: Engineering Class, Water Resources Planning and Management</t>
  </si>
  <si>
    <t xml:space="preserve">Select Zone for Evapotranspiration </t>
  </si>
  <si>
    <t xml:space="preserve">The graph shows the monthly greywater generated and the water needed for irrigation. The irrigation water lines (green) above the generated greywater (blue) indicated times when additional irrigation water will be required.  </t>
  </si>
  <si>
    <t>Wetland Design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</si>
</sst>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General"/>
    <numFmt numFmtId="167" formatCode="0.0"/>
  </numFmts>
  <fonts count="41">
    <font>
      <sz val="10"/>
      <name val="Verdana"/>
      <family val="0"/>
    </font>
    <font>
      <b/>
      <sz val="10"/>
      <name val="Verdana"/>
      <family val="0"/>
    </font>
    <font>
      <i/>
      <sz val="10"/>
      <name val="Verdana"/>
      <family val="0"/>
    </font>
    <font>
      <b/>
      <i/>
      <sz val="10"/>
      <name val="Verdana"/>
      <family val="0"/>
    </font>
    <font>
      <sz val="8"/>
      <name val="Verdana"/>
      <family val="0"/>
    </font>
    <font>
      <sz val="9"/>
      <name val="Arial"/>
      <family val="2"/>
    </font>
    <font>
      <sz val="10"/>
      <name val="Arial"/>
      <family val="0"/>
    </font>
    <font>
      <b/>
      <sz val="9"/>
      <name val="Arial"/>
      <family val="0"/>
    </font>
    <font>
      <u val="single"/>
      <sz val="10"/>
      <color indexed="12"/>
      <name val="Verdana"/>
      <family val="0"/>
    </font>
    <font>
      <b/>
      <sz val="20"/>
      <name val="Verdana"/>
      <family val="0"/>
    </font>
    <font>
      <b/>
      <sz val="14"/>
      <name val="Verdana"/>
      <family val="2"/>
    </font>
    <font>
      <sz val="14"/>
      <name val="Verdana"/>
      <family val="0"/>
    </font>
    <font>
      <vertAlign val="superscript"/>
      <sz val="10"/>
      <name val="Verdana"/>
      <family val="0"/>
    </font>
    <font>
      <b/>
      <vertAlign val="subscript"/>
      <sz val="10"/>
      <name val="Verdana"/>
      <family val="0"/>
    </font>
    <font>
      <sz val="10"/>
      <color indexed="8"/>
      <name val="Verdana"/>
      <family val="0"/>
    </font>
    <font>
      <sz val="12"/>
      <name val="Times-Roman"/>
      <family val="1"/>
    </font>
    <font>
      <sz val="9"/>
      <name val="Verdana"/>
      <family val="0"/>
    </font>
    <font>
      <b/>
      <sz val="9"/>
      <name val="Verdana"/>
      <family val="0"/>
    </font>
    <font>
      <b/>
      <sz val="16"/>
      <name val="Verdana"/>
      <family val="0"/>
    </font>
    <font>
      <sz val="10"/>
      <color indexed="48"/>
      <name val="Verdana"/>
      <family val="0"/>
    </font>
    <font>
      <b/>
      <sz val="12"/>
      <name val="Verdana"/>
      <family val="0"/>
    </font>
    <font>
      <sz val="12"/>
      <name val="Cambria"/>
      <family val="0"/>
    </font>
    <font>
      <sz val="7"/>
      <name val="Times New Roman"/>
      <family val="0"/>
    </font>
    <font>
      <b/>
      <i/>
      <sz val="12"/>
      <name val="Cambria"/>
      <family val="0"/>
    </font>
    <font>
      <i/>
      <sz val="12"/>
      <name val="Cambria"/>
      <family val="0"/>
    </font>
    <font>
      <i/>
      <sz val="7"/>
      <name val="Times New Roman"/>
      <family val="0"/>
    </font>
    <font>
      <u val="single"/>
      <sz val="10"/>
      <color indexed="61"/>
      <name val="Verdana"/>
      <family val="0"/>
    </font>
    <font>
      <b/>
      <sz val="16"/>
      <name val="Calibri"/>
      <family val="0"/>
    </font>
    <font>
      <b/>
      <sz val="13"/>
      <name val="Calibri"/>
      <family val="0"/>
    </font>
    <font>
      <sz val="10"/>
      <name val="Times"/>
      <family val="0"/>
    </font>
    <font>
      <vertAlign val="subscript"/>
      <sz val="12"/>
      <name val="Cambria"/>
      <family val="0"/>
    </font>
    <font>
      <vertAlign val="superscript"/>
      <sz val="12"/>
      <name val="Cambria"/>
      <family val="0"/>
    </font>
    <font>
      <sz val="12"/>
      <color indexed="48"/>
      <name val="Cambria"/>
      <family val="0"/>
    </font>
    <font>
      <b/>
      <sz val="12"/>
      <name val="Cambria"/>
      <family val="0"/>
    </font>
    <font>
      <sz val="10"/>
      <color indexed="8"/>
      <name val="Calibri"/>
      <family val="0"/>
    </font>
    <font>
      <b/>
      <sz val="10"/>
      <color indexed="8"/>
      <name val="Calibri"/>
      <family val="0"/>
    </font>
    <font>
      <sz val="18"/>
      <color indexed="8"/>
      <name val="Calibri"/>
      <family val="0"/>
    </font>
    <font>
      <sz val="11"/>
      <color indexed="8"/>
      <name val="Calibri"/>
      <family val="0"/>
    </font>
    <font>
      <sz val="16"/>
      <color indexed="10"/>
      <name val="Calibri"/>
      <family val="0"/>
    </font>
    <font>
      <b/>
      <sz val="18"/>
      <color indexed="8"/>
      <name val="Calibri"/>
      <family val="0"/>
    </font>
    <font>
      <b/>
      <sz val="8"/>
      <name val="Verdana"/>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5"/>
        <bgColor indexed="64"/>
      </patternFill>
    </fill>
  </fills>
  <borders count="28">
    <border>
      <left/>
      <right/>
      <top/>
      <bottom/>
      <diagonal/>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double"/>
    </border>
    <border>
      <left style="thin">
        <color indexed="55"/>
      </left>
      <right style="thin">
        <color indexed="55"/>
      </right>
      <top style="thin">
        <color indexed="55"/>
      </top>
      <bottom style="thin">
        <color indexed="55"/>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style="thin"/>
      <top style="thin"/>
      <bottom style="thin"/>
    </border>
    <border>
      <left>
        <color indexed="63"/>
      </left>
      <right style="thin"/>
      <top style="thin"/>
      <bottom style="double"/>
    </border>
    <border>
      <left style="thin">
        <color indexed="23"/>
      </left>
      <right style="thin">
        <color indexed="23"/>
      </right>
      <top style="thin">
        <color indexed="23"/>
      </top>
      <bottom style="thin">
        <color indexed="2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right>
        <color indexed="63"/>
      </right>
      <top style="thin"/>
      <bottom>
        <color indexed="63"/>
      </bottom>
    </border>
    <border>
      <left style="thin"/>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Alignment="1">
      <alignment/>
    </xf>
    <xf numFmtId="0" fontId="0" fillId="0" borderId="0" xfId="0" applyAlignment="1" quotePrefix="1">
      <alignment/>
    </xf>
    <xf numFmtId="0" fontId="1" fillId="0" borderId="0" xfId="0" applyFont="1" applyAlignment="1">
      <alignment/>
    </xf>
    <xf numFmtId="0" fontId="0" fillId="0" borderId="0" xfId="0" applyAlignment="1">
      <alignment horizontal="left" indent="2"/>
    </xf>
    <xf numFmtId="0" fontId="5" fillId="0" borderId="0" xfId="0" applyFont="1" applyAlignment="1">
      <alignment/>
    </xf>
    <xf numFmtId="164" fontId="5" fillId="0" borderId="0" xfId="0" applyNumberFormat="1" applyFont="1" applyAlignment="1">
      <alignment/>
    </xf>
    <xf numFmtId="0" fontId="7" fillId="0" borderId="0" xfId="0"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164" fontId="5" fillId="0" borderId="0" xfId="0" applyNumberFormat="1" applyFont="1" applyAlignment="1">
      <alignment/>
    </xf>
    <xf numFmtId="0" fontId="1" fillId="0" borderId="0" xfId="0" applyFont="1" applyAlignment="1">
      <alignment/>
    </xf>
    <xf numFmtId="0" fontId="0" fillId="0" borderId="0" xfId="0" applyAlignment="1">
      <alignment horizontal="right"/>
    </xf>
    <xf numFmtId="9" fontId="0" fillId="0" borderId="0" xfId="21" applyFont="1" applyAlignment="1">
      <alignment/>
    </xf>
    <xf numFmtId="1" fontId="0" fillId="0" borderId="0" xfId="0" applyNumberFormat="1" applyAlignment="1">
      <alignment/>
    </xf>
    <xf numFmtId="0" fontId="9"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xf>
    <xf numFmtId="0" fontId="0" fillId="3" borderId="2" xfId="0" applyFill="1" applyBorder="1" applyAlignment="1">
      <alignment/>
    </xf>
    <xf numFmtId="0" fontId="11" fillId="0" borderId="0" xfId="0" applyFont="1" applyAlignment="1">
      <alignment/>
    </xf>
    <xf numFmtId="0" fontId="0" fillId="0" borderId="0" xfId="0" applyAlignment="1">
      <alignment wrapText="1"/>
    </xf>
    <xf numFmtId="0" fontId="1" fillId="0" borderId="0" xfId="0" applyFont="1" applyAlignment="1">
      <alignment/>
    </xf>
    <xf numFmtId="0" fontId="0" fillId="2" borderId="3" xfId="0" applyFill="1" applyBorder="1" applyAlignment="1">
      <alignment/>
    </xf>
    <xf numFmtId="0" fontId="0" fillId="0" borderId="0" xfId="0" applyBorder="1" applyAlignment="1">
      <alignment/>
    </xf>
    <xf numFmtId="0" fontId="10" fillId="2" borderId="1" xfId="0" applyFont="1" applyFill="1" applyBorder="1" applyAlignment="1">
      <alignment/>
    </xf>
    <xf numFmtId="0" fontId="0" fillId="2" borderId="2" xfId="0" applyFont="1" applyFill="1" applyBorder="1" applyAlignment="1">
      <alignment/>
    </xf>
    <xf numFmtId="1" fontId="0" fillId="0" borderId="0" xfId="0" applyNumberFormat="1" applyAlignment="1">
      <alignment/>
    </xf>
    <xf numFmtId="1" fontId="0" fillId="0" borderId="0" xfId="0" applyNumberFormat="1" applyAlignment="1">
      <alignment/>
    </xf>
    <xf numFmtId="0" fontId="11" fillId="2" borderId="1" xfId="0" applyFont="1" applyFill="1" applyBorder="1" applyAlignment="1">
      <alignment/>
    </xf>
    <xf numFmtId="0" fontId="1" fillId="2" borderId="0" xfId="0" applyFont="1" applyFill="1" applyAlignment="1">
      <alignment/>
    </xf>
    <xf numFmtId="164" fontId="0" fillId="2" borderId="0" xfId="0" applyNumberFormat="1" applyFill="1" applyBorder="1" applyAlignment="1">
      <alignment horizontal="center"/>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horizontal="right"/>
    </xf>
    <xf numFmtId="0" fontId="0" fillId="2" borderId="0" xfId="0" applyFill="1" applyAlignment="1">
      <alignment horizontal="center"/>
    </xf>
    <xf numFmtId="0" fontId="0" fillId="2" borderId="7" xfId="0" applyFill="1" applyBorder="1" applyAlignment="1">
      <alignment/>
    </xf>
    <xf numFmtId="0" fontId="11" fillId="2" borderId="4" xfId="0" applyFont="1" applyFill="1" applyBorder="1" applyAlignment="1">
      <alignment/>
    </xf>
    <xf numFmtId="0" fontId="10" fillId="2" borderId="0" xfId="0" applyFont="1" applyFill="1" applyBorder="1" applyAlignment="1">
      <alignment/>
    </xf>
    <xf numFmtId="0" fontId="14" fillId="2" borderId="0" xfId="0" applyFont="1" applyFill="1" applyAlignment="1">
      <alignment/>
    </xf>
    <xf numFmtId="0" fontId="1" fillId="2" borderId="0" xfId="0" applyFont="1" applyFill="1" applyAlignment="1">
      <alignment/>
    </xf>
    <xf numFmtId="0" fontId="1" fillId="2" borderId="0" xfId="0" applyFont="1" applyFill="1" applyBorder="1" applyAlignment="1">
      <alignment/>
    </xf>
    <xf numFmtId="0" fontId="1" fillId="2" borderId="0" xfId="0" applyFont="1" applyFill="1" applyBorder="1" applyAlignment="1">
      <alignment horizontal="center"/>
    </xf>
    <xf numFmtId="0" fontId="1" fillId="2" borderId="8" xfId="0" applyFont="1" applyFill="1" applyBorder="1" applyAlignment="1">
      <alignment/>
    </xf>
    <xf numFmtId="0" fontId="1" fillId="2" borderId="8" xfId="0" applyFont="1" applyFill="1" applyBorder="1" applyAlignment="1">
      <alignment horizontal="center"/>
    </xf>
    <xf numFmtId="0" fontId="0" fillId="2" borderId="8" xfId="0" applyFill="1" applyBorder="1" applyAlignment="1">
      <alignment/>
    </xf>
    <xf numFmtId="0" fontId="0" fillId="2" borderId="8" xfId="0" applyFill="1" applyBorder="1" applyAlignment="1">
      <alignment horizontal="center"/>
    </xf>
    <xf numFmtId="1" fontId="0" fillId="2" borderId="8" xfId="0" applyNumberFormat="1" applyFill="1" applyBorder="1" applyAlignment="1">
      <alignment horizontal="center"/>
    </xf>
    <xf numFmtId="1" fontId="0" fillId="2" borderId="0" xfId="0" applyNumberFormat="1" applyFill="1" applyBorder="1" applyAlignment="1">
      <alignment horizontal="center"/>
    </xf>
    <xf numFmtId="0" fontId="8" fillId="2" borderId="0" xfId="20" applyFill="1" applyBorder="1" applyAlignment="1" applyProtection="1">
      <alignment/>
      <protection/>
    </xf>
    <xf numFmtId="0" fontId="1" fillId="2" borderId="9" xfId="0" applyFont="1"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14" xfId="0" applyFill="1" applyBorder="1" applyAlignment="1">
      <alignment/>
    </xf>
    <xf numFmtId="0" fontId="20" fillId="2" borderId="0" xfId="0" applyFont="1" applyFill="1" applyBorder="1" applyAlignment="1">
      <alignment/>
    </xf>
    <xf numFmtId="0" fontId="20" fillId="2" borderId="0" xfId="0" applyFont="1" applyFill="1" applyAlignment="1">
      <alignment/>
    </xf>
    <xf numFmtId="0" fontId="19" fillId="2" borderId="0" xfId="0" applyFont="1" applyFill="1" applyAlignment="1">
      <alignment/>
    </xf>
    <xf numFmtId="1" fontId="0" fillId="4" borderId="15" xfId="0" applyNumberFormat="1" applyFill="1" applyBorder="1" applyAlignment="1" applyProtection="1">
      <alignment horizontal="center"/>
      <protection locked="0"/>
    </xf>
    <xf numFmtId="0" fontId="0" fillId="0" borderId="0" xfId="0" applyAlignment="1" applyProtection="1">
      <alignment/>
      <protection locked="0"/>
    </xf>
    <xf numFmtId="0" fontId="0" fillId="4" borderId="15" xfId="0" applyFont="1" applyFill="1" applyBorder="1" applyAlignment="1" applyProtection="1">
      <alignment horizontal="center"/>
      <protection locked="0"/>
    </xf>
    <xf numFmtId="0" fontId="18" fillId="2" borderId="3" xfId="0" applyFont="1" applyFill="1" applyBorder="1" applyAlignment="1">
      <alignment vertical="center"/>
    </xf>
    <xf numFmtId="0" fontId="21" fillId="2" borderId="0" xfId="0" applyFont="1" applyFill="1" applyBorder="1" applyAlignment="1">
      <alignment/>
    </xf>
    <xf numFmtId="0" fontId="21" fillId="2" borderId="0" xfId="0" applyFont="1" applyFill="1" applyBorder="1" applyAlignment="1">
      <alignment horizontal="left" indent="3"/>
    </xf>
    <xf numFmtId="0" fontId="19" fillId="2" borderId="0" xfId="20" applyFont="1" applyFill="1" applyBorder="1" applyAlignment="1" applyProtection="1">
      <alignment/>
      <protection/>
    </xf>
    <xf numFmtId="0" fontId="24" fillId="2" borderId="0" xfId="0" applyFont="1" applyFill="1" applyBorder="1" applyAlignment="1">
      <alignment horizontal="left" indent="4"/>
    </xf>
    <xf numFmtId="0" fontId="24" fillId="2" borderId="0" xfId="0" applyFont="1" applyFill="1" applyBorder="1" applyAlignment="1">
      <alignment horizontal="left" indent="3"/>
    </xf>
    <xf numFmtId="0" fontId="24" fillId="2" borderId="0" xfId="0" applyFont="1" applyFill="1" applyBorder="1" applyAlignment="1">
      <alignment/>
    </xf>
    <xf numFmtId="0" fontId="0" fillId="2" borderId="16" xfId="0" applyFill="1" applyBorder="1" applyAlignment="1">
      <alignment/>
    </xf>
    <xf numFmtId="1" fontId="0" fillId="5" borderId="15" xfId="0" applyNumberFormat="1" applyFill="1" applyBorder="1" applyAlignment="1" applyProtection="1">
      <alignment horizontal="center"/>
      <protection locked="0"/>
    </xf>
    <xf numFmtId="0" fontId="0" fillId="5" borderId="15" xfId="0" applyFill="1" applyBorder="1" applyAlignment="1" applyProtection="1">
      <alignment horizontal="center"/>
      <protection locked="0"/>
    </xf>
    <xf numFmtId="164" fontId="0" fillId="5" borderId="15" xfId="0" applyNumberFormat="1" applyFill="1" applyBorder="1" applyAlignment="1" applyProtection="1">
      <alignment horizontal="center"/>
      <protection locked="0"/>
    </xf>
    <xf numFmtId="0" fontId="0" fillId="5" borderId="15" xfId="0" applyFill="1" applyBorder="1" applyAlignment="1" applyProtection="1">
      <alignment/>
      <protection locked="0"/>
    </xf>
    <xf numFmtId="165" fontId="0" fillId="5" borderId="15" xfId="0" applyNumberFormat="1" applyFill="1" applyBorder="1" applyAlignment="1" applyProtection="1">
      <alignment/>
      <protection locked="0"/>
    </xf>
    <xf numFmtId="165" fontId="0" fillId="5" borderId="15" xfId="0" applyNumberFormat="1" applyFill="1" applyBorder="1" applyAlignment="1" applyProtection="1">
      <alignment horizontal="right"/>
      <protection locked="0"/>
    </xf>
    <xf numFmtId="0" fontId="0" fillId="5" borderId="2" xfId="0" applyFill="1" applyBorder="1" applyAlignment="1">
      <alignment/>
    </xf>
    <xf numFmtId="0" fontId="19" fillId="2" borderId="0" xfId="20" applyFont="1" applyFill="1" applyAlignment="1" applyProtection="1">
      <alignment/>
      <protection/>
    </xf>
    <xf numFmtId="0" fontId="0" fillId="0" borderId="0" xfId="0" applyAlignment="1" applyProtection="1">
      <alignment/>
      <protection/>
    </xf>
    <xf numFmtId="0" fontId="0" fillId="3" borderId="15" xfId="0" applyFont="1" applyFill="1" applyBorder="1" applyAlignment="1" applyProtection="1">
      <alignment/>
      <protection hidden="1"/>
    </xf>
    <xf numFmtId="9" fontId="0" fillId="3" borderId="15" xfId="0" applyNumberFormat="1" applyFill="1" applyBorder="1" applyAlignment="1" applyProtection="1">
      <alignment/>
      <protection hidden="1"/>
    </xf>
    <xf numFmtId="2" fontId="0" fillId="3" borderId="17" xfId="0" applyNumberFormat="1" applyFill="1" applyBorder="1" applyAlignment="1" applyProtection="1">
      <alignment horizontal="center"/>
      <protection hidden="1"/>
    </xf>
    <xf numFmtId="164" fontId="0" fillId="3" borderId="17" xfId="0" applyNumberFormat="1" applyFill="1" applyBorder="1" applyAlignment="1" applyProtection="1">
      <alignment horizontal="center"/>
      <protection hidden="1"/>
    </xf>
    <xf numFmtId="0" fontId="0" fillId="3" borderId="17" xfId="0" applyFill="1" applyBorder="1" applyAlignment="1" applyProtection="1">
      <alignment horizontal="center"/>
      <protection hidden="1"/>
    </xf>
    <xf numFmtId="1" fontId="0" fillId="3" borderId="17" xfId="0" applyNumberFormat="1" applyFill="1" applyBorder="1" applyAlignment="1" applyProtection="1">
      <alignment horizontal="center"/>
      <protection hidden="1"/>
    </xf>
    <xf numFmtId="0" fontId="0" fillId="3" borderId="15" xfId="0" applyFill="1" applyBorder="1" applyAlignment="1" applyProtection="1">
      <alignment horizontal="center"/>
      <protection hidden="1"/>
    </xf>
    <xf numFmtId="1" fontId="0" fillId="3" borderId="15" xfId="0" applyNumberFormat="1" applyFill="1" applyBorder="1" applyAlignment="1" applyProtection="1">
      <alignment horizontal="center"/>
      <protection hidden="1"/>
    </xf>
    <xf numFmtId="0" fontId="0" fillId="3" borderId="15" xfId="0" applyFill="1" applyBorder="1" applyAlignment="1" applyProtection="1">
      <alignment/>
      <protection hidden="1"/>
    </xf>
    <xf numFmtId="164" fontId="0" fillId="3" borderId="15" xfId="0" applyNumberFormat="1" applyFill="1" applyBorder="1" applyAlignment="1" applyProtection="1">
      <alignment horizontal="center"/>
      <protection hidden="1"/>
    </xf>
    <xf numFmtId="164" fontId="0" fillId="3" borderId="15" xfId="0" applyNumberFormat="1" applyFont="1" applyFill="1" applyBorder="1" applyAlignment="1" applyProtection="1">
      <alignment/>
      <protection hidden="1"/>
    </xf>
    <xf numFmtId="0" fontId="0" fillId="2" borderId="0" xfId="0" applyFill="1" applyBorder="1" applyAlignment="1">
      <alignment wrapText="1"/>
    </xf>
    <xf numFmtId="0" fontId="19" fillId="2" borderId="2" xfId="20" applyFont="1" applyFill="1" applyBorder="1" applyAlignment="1" applyProtection="1">
      <alignment/>
      <protection/>
    </xf>
    <xf numFmtId="0" fontId="19" fillId="0" borderId="2" xfId="0" applyFont="1" applyBorder="1" applyAlignment="1">
      <alignment/>
    </xf>
    <xf numFmtId="0" fontId="19" fillId="2" borderId="0" xfId="20" applyFont="1" applyFill="1" applyAlignment="1" applyProtection="1">
      <alignment horizontal="left" indent="2"/>
      <protection/>
    </xf>
    <xf numFmtId="0" fontId="19" fillId="0" borderId="0" xfId="0" applyFont="1" applyAlignment="1">
      <alignment/>
    </xf>
    <xf numFmtId="0" fontId="19" fillId="2" borderId="0" xfId="20" applyFont="1" applyFill="1" applyAlignment="1" applyProtection="1">
      <alignment/>
      <protection/>
    </xf>
    <xf numFmtId="165" fontId="0" fillId="3" borderId="18" xfId="0" applyNumberFormat="1" applyFill="1" applyBorder="1" applyAlignment="1">
      <alignment horizontal="right"/>
    </xf>
    <xf numFmtId="165" fontId="0" fillId="3" borderId="19" xfId="0" applyNumberFormat="1" applyFill="1" applyBorder="1" applyAlignment="1">
      <alignment horizontal="right"/>
    </xf>
    <xf numFmtId="165" fontId="0" fillId="3" borderId="15" xfId="0" applyNumberFormat="1" applyFill="1" applyBorder="1" applyAlignment="1">
      <alignment/>
    </xf>
    <xf numFmtId="0" fontId="0" fillId="2" borderId="0" xfId="0" applyFill="1" applyAlignment="1">
      <alignment/>
    </xf>
    <xf numFmtId="0" fontId="0" fillId="0" borderId="5" xfId="0" applyBorder="1" applyAlignment="1">
      <alignment/>
    </xf>
    <xf numFmtId="0" fontId="0" fillId="2" borderId="0" xfId="0" applyFill="1" applyAlignment="1">
      <alignment wrapText="1"/>
    </xf>
    <xf numFmtId="164" fontId="0" fillId="5" borderId="18" xfId="0" applyNumberFormat="1" applyFill="1" applyBorder="1" applyAlignment="1" applyProtection="1">
      <alignment horizontal="right"/>
      <protection locked="0"/>
    </xf>
    <xf numFmtId="0" fontId="0" fillId="5" borderId="20" xfId="0" applyFill="1" applyBorder="1" applyAlignment="1" applyProtection="1">
      <alignment horizontal="right"/>
      <protection locked="0"/>
    </xf>
    <xf numFmtId="0" fontId="19" fillId="2" borderId="0" xfId="20" applyFont="1" applyFill="1" applyBorder="1" applyAlignment="1" applyProtection="1">
      <alignment vertical="top"/>
      <protection/>
    </xf>
    <xf numFmtId="0" fontId="19" fillId="0" borderId="0" xfId="20" applyFont="1" applyAlignment="1" applyProtection="1">
      <alignment/>
      <protection/>
    </xf>
    <xf numFmtId="0" fontId="0" fillId="2" borderId="9" xfId="0" applyFill="1" applyBorder="1" applyAlignment="1">
      <alignment horizontal="left"/>
    </xf>
    <xf numFmtId="0" fontId="0" fillId="2" borderId="10" xfId="0" applyFill="1" applyBorder="1" applyAlignment="1">
      <alignment horizontal="left"/>
    </xf>
    <xf numFmtId="0" fontId="0" fillId="2" borderId="21" xfId="0" applyFill="1" applyBorder="1" applyAlignment="1">
      <alignment horizontal="left"/>
    </xf>
    <xf numFmtId="0" fontId="0" fillId="2" borderId="0" xfId="0" applyFill="1" applyBorder="1" applyAlignment="1">
      <alignment horizontal="left"/>
    </xf>
    <xf numFmtId="0" fontId="0" fillId="2" borderId="22" xfId="0" applyFill="1" applyBorder="1" applyAlignment="1">
      <alignment horizontal="left"/>
    </xf>
    <xf numFmtId="0" fontId="0" fillId="2" borderId="13" xfId="0" applyFill="1" applyBorder="1" applyAlignment="1">
      <alignment horizontal="left"/>
    </xf>
    <xf numFmtId="0" fontId="19" fillId="2" borderId="1" xfId="20" applyFont="1" applyFill="1" applyBorder="1" applyAlignment="1" applyProtection="1">
      <alignment vertical="top"/>
      <protection/>
    </xf>
    <xf numFmtId="0" fontId="19" fillId="0" borderId="1" xfId="20" applyFont="1" applyBorder="1" applyAlignment="1" applyProtection="1">
      <alignment vertical="top"/>
      <protection/>
    </xf>
    <xf numFmtId="0" fontId="19" fillId="2" borderId="4" xfId="20" applyFont="1" applyFill="1" applyBorder="1" applyAlignment="1" applyProtection="1">
      <alignment vertical="top"/>
      <protection/>
    </xf>
    <xf numFmtId="0" fontId="0" fillId="2" borderId="5" xfId="0" applyFill="1" applyBorder="1" applyAlignment="1">
      <alignment/>
    </xf>
    <xf numFmtId="0" fontId="0" fillId="3" borderId="18" xfId="0" applyFill="1" applyBorder="1" applyAlignment="1" applyProtection="1">
      <alignment/>
      <protection hidden="1"/>
    </xf>
    <xf numFmtId="0" fontId="0" fillId="3" borderId="19" xfId="0" applyFill="1" applyBorder="1" applyAlignment="1" applyProtection="1">
      <alignment/>
      <protection hidden="1"/>
    </xf>
    <xf numFmtId="0" fontId="21" fillId="2" borderId="0" xfId="0" applyFont="1" applyFill="1" applyBorder="1" applyAlignment="1">
      <alignment horizontal="left" wrapText="1" indent="3"/>
    </xf>
    <xf numFmtId="0" fontId="0" fillId="2" borderId="5" xfId="0" applyFill="1" applyBorder="1" applyAlignment="1">
      <alignment wrapText="1"/>
    </xf>
    <xf numFmtId="0" fontId="19" fillId="2" borderId="3" xfId="20" applyFont="1" applyFill="1" applyBorder="1" applyAlignment="1" applyProtection="1">
      <alignment vertical="center"/>
      <protection/>
    </xf>
    <xf numFmtId="0" fontId="24" fillId="2" borderId="0" xfId="0" applyFont="1" applyFill="1" applyBorder="1" applyAlignment="1">
      <alignment horizontal="left" wrapText="1" indent="3"/>
    </xf>
    <xf numFmtId="0" fontId="24" fillId="2" borderId="0" xfId="0" applyFont="1" applyFill="1" applyBorder="1" applyAlignment="1">
      <alignment horizontal="left" wrapText="1" indent="4"/>
    </xf>
    <xf numFmtId="0" fontId="0" fillId="2" borderId="0" xfId="0" applyFill="1" applyBorder="1" applyAlignment="1">
      <alignment horizontal="left" wrapText="1" indent="1"/>
    </xf>
    <xf numFmtId="0" fontId="0" fillId="2" borderId="8" xfId="0" applyFill="1" applyBorder="1" applyAlignment="1">
      <alignment horizontal="left" vertical="center"/>
    </xf>
    <xf numFmtId="0" fontId="15" fillId="2" borderId="8" xfId="0" applyFont="1" applyFill="1" applyBorder="1" applyAlignment="1">
      <alignment vertical="center"/>
    </xf>
    <xf numFmtId="0" fontId="0" fillId="2" borderId="8" xfId="0" applyFill="1" applyBorder="1" applyAlignment="1">
      <alignment vertical="center"/>
    </xf>
    <xf numFmtId="0" fontId="0" fillId="0" borderId="0" xfId="0" applyAlignment="1">
      <alignment wrapText="1"/>
    </xf>
    <xf numFmtId="0" fontId="0" fillId="0" borderId="0" xfId="0" applyAlignment="1">
      <alignment vertical="top"/>
    </xf>
    <xf numFmtId="0" fontId="18" fillId="2" borderId="23" xfId="0" applyFont="1" applyFill="1" applyBorder="1" applyAlignment="1">
      <alignment vertical="center"/>
    </xf>
    <xf numFmtId="0" fontId="8" fillId="2" borderId="1" xfId="20" applyFill="1" applyBorder="1" applyAlignment="1" applyProtection="1">
      <alignment vertical="center"/>
      <protection/>
    </xf>
    <xf numFmtId="0" fontId="0" fillId="2" borderId="24" xfId="0" applyFill="1" applyBorder="1" applyAlignment="1">
      <alignment/>
    </xf>
    <xf numFmtId="0" fontId="0" fillId="2" borderId="25" xfId="0" applyFill="1" applyBorder="1" applyAlignment="1">
      <alignment/>
    </xf>
    <xf numFmtId="0" fontId="27" fillId="2" borderId="25" xfId="0" applyFont="1" applyFill="1" applyBorder="1" applyAlignment="1">
      <alignment vertical="top"/>
    </xf>
    <xf numFmtId="0" fontId="0" fillId="2" borderId="0" xfId="0" applyFill="1" applyBorder="1" applyAlignment="1">
      <alignment vertical="top"/>
    </xf>
    <xf numFmtId="0" fontId="0" fillId="2" borderId="5" xfId="0" applyFill="1" applyBorder="1" applyAlignment="1">
      <alignment vertical="top"/>
    </xf>
    <xf numFmtId="0" fontId="28" fillId="2" borderId="25" xfId="0" applyFont="1" applyFill="1" applyBorder="1" applyAlignment="1">
      <alignment vertical="top"/>
    </xf>
    <xf numFmtId="0" fontId="21" fillId="2" borderId="25" xfId="0" applyFont="1" applyFill="1" applyBorder="1" applyAlignment="1">
      <alignment vertical="top" wrapText="1"/>
    </xf>
    <xf numFmtId="0" fontId="0" fillId="2" borderId="0" xfId="0" applyFill="1" applyBorder="1" applyAlignment="1">
      <alignment vertical="top" wrapText="1"/>
    </xf>
    <xf numFmtId="0" fontId="0" fillId="2" borderId="5" xfId="0" applyFill="1" applyBorder="1" applyAlignment="1">
      <alignment vertical="top"/>
    </xf>
    <xf numFmtId="0" fontId="21" fillId="2" borderId="25" xfId="0" applyFont="1" applyFill="1" applyBorder="1" applyAlignment="1">
      <alignment vertical="top"/>
    </xf>
    <xf numFmtId="0" fontId="0" fillId="2" borderId="5" xfId="0" applyFill="1" applyBorder="1" applyAlignment="1">
      <alignment vertical="top" wrapText="1"/>
    </xf>
    <xf numFmtId="0" fontId="0" fillId="2" borderId="25" xfId="0" applyFill="1" applyBorder="1" applyAlignment="1">
      <alignment vertical="top"/>
    </xf>
    <xf numFmtId="0" fontId="21" fillId="2" borderId="0" xfId="0" applyFont="1" applyFill="1" applyBorder="1" applyAlignment="1">
      <alignment vertical="top"/>
    </xf>
    <xf numFmtId="0" fontId="0" fillId="2" borderId="0" xfId="0" applyFill="1" applyBorder="1" applyAlignment="1" quotePrefix="1">
      <alignment vertical="top"/>
    </xf>
    <xf numFmtId="0" fontId="0" fillId="0" borderId="0" xfId="0" applyFill="1" applyBorder="1" applyAlignment="1">
      <alignment/>
    </xf>
    <xf numFmtId="0" fontId="0" fillId="0" borderId="0" xfId="0" applyFill="1" applyAlignment="1">
      <alignment/>
    </xf>
    <xf numFmtId="0" fontId="19" fillId="2" borderId="0" xfId="20" applyFont="1" applyFill="1" applyBorder="1" applyAlignment="1" applyProtection="1">
      <alignment vertical="top" wrapText="1"/>
      <protection/>
    </xf>
    <xf numFmtId="0" fontId="19" fillId="2" borderId="0" xfId="0" applyFont="1" applyFill="1" applyBorder="1" applyAlignment="1">
      <alignment vertical="top" wrapText="1"/>
    </xf>
    <xf numFmtId="0" fontId="0" fillId="2" borderId="0" xfId="0" applyFill="1" applyBorder="1" applyAlignment="1">
      <alignment vertical="top" wrapText="1"/>
    </xf>
    <xf numFmtId="0" fontId="0" fillId="2" borderId="26" xfId="0" applyFill="1" applyBorder="1" applyAlignment="1">
      <alignment vertical="top"/>
    </xf>
    <xf numFmtId="0" fontId="0" fillId="2" borderId="27" xfId="0" applyFill="1" applyBorder="1" applyAlignment="1">
      <alignment vertical="top"/>
    </xf>
    <xf numFmtId="0" fontId="0" fillId="2" borderId="6" xfId="0" applyFill="1" applyBorder="1" applyAlignment="1">
      <alignment vertical="top"/>
    </xf>
    <xf numFmtId="0" fontId="32" fillId="2" borderId="6" xfId="20" applyFont="1" applyFill="1" applyBorder="1" applyAlignment="1" applyProtection="1">
      <alignment vertical="top"/>
      <protection/>
    </xf>
    <xf numFmtId="0" fontId="0" fillId="2" borderId="0" xfId="0" applyFont="1" applyFill="1" applyBorder="1" applyAlignment="1">
      <alignment vertical="top" wrapText="1"/>
    </xf>
    <xf numFmtId="0" fontId="0" fillId="2" borderId="0" xfId="0" applyFont="1" applyFill="1" applyBorder="1" applyAlignment="1">
      <alignment vertical="top"/>
    </xf>
    <xf numFmtId="0" fontId="0" fillId="2" borderId="6" xfId="0" applyFont="1" applyFill="1" applyBorder="1" applyAlignment="1">
      <alignment vertical="top" wrapText="1"/>
    </xf>
    <xf numFmtId="0" fontId="0" fillId="2" borderId="6" xfId="0" applyFont="1" applyFill="1" applyBorder="1" applyAlignment="1">
      <alignment vertical="top"/>
    </xf>
    <xf numFmtId="0" fontId="0" fillId="0" borderId="0" xfId="0" applyAlignment="1" applyProtection="1">
      <alignment/>
      <protection hidden="1"/>
    </xf>
    <xf numFmtId="20" fontId="0" fillId="0" borderId="0" xfId="0" applyNumberFormat="1" applyAlignment="1" applyProtection="1" quotePrefix="1">
      <alignment/>
      <protection hidden="1"/>
    </xf>
    <xf numFmtId="0" fontId="0" fillId="0" borderId="0" xfId="0" applyAlignment="1" applyProtection="1" quotePrefix="1">
      <alignment/>
      <protection hidden="1"/>
    </xf>
    <xf numFmtId="0" fontId="0" fillId="0" borderId="0" xfId="0" applyBorder="1" applyAlignment="1" applyProtection="1">
      <alignment/>
      <protection hidden="1"/>
    </xf>
    <xf numFmtId="0" fontId="0" fillId="0" borderId="0" xfId="0" applyBorder="1" applyAlignment="1" applyProtection="1" quotePrefix="1">
      <alignment/>
      <protection hidden="1"/>
    </xf>
    <xf numFmtId="0" fontId="33" fillId="2"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23775"/>
          <c:w val="0.886"/>
          <c:h val="0.70125"/>
        </c:manualLayout>
      </c:layout>
      <c:barChart>
        <c:barDir val="col"/>
        <c:grouping val="clustered"/>
        <c:varyColors val="0"/>
        <c:ser>
          <c:idx val="0"/>
          <c:order val="0"/>
          <c:tx>
            <c:strRef>
              <c:f>GeneratedGreywater!$D$37</c:f>
              <c:strCache>
                <c:ptCount val="1"/>
                <c:pt idx="0">
                  <c:v>Irrigation Water Needed </c:v>
                </c:pt>
              </c:strCache>
            </c:strRef>
          </c:tx>
          <c:spPr>
            <a:solidFill>
              <a:srgbClr val="00641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GeneratedGreywater!$F$31:$Q$31</c:f>
              <c:strCache>
                <c:ptCount val="12"/>
                <c:pt idx="0">
                  <c:v>Jan </c:v>
                </c:pt>
                <c:pt idx="1">
                  <c:v>Feb</c:v>
                </c:pt>
                <c:pt idx="2">
                  <c:v>Mar</c:v>
                </c:pt>
                <c:pt idx="3">
                  <c:v>Apr</c:v>
                </c:pt>
                <c:pt idx="4">
                  <c:v>May</c:v>
                </c:pt>
                <c:pt idx="5">
                  <c:v>Jun</c:v>
                </c:pt>
                <c:pt idx="6">
                  <c:v>Jul</c:v>
                </c:pt>
                <c:pt idx="7">
                  <c:v>Aug</c:v>
                </c:pt>
                <c:pt idx="8">
                  <c:v>Sep</c:v>
                </c:pt>
                <c:pt idx="9">
                  <c:v>Oct</c:v>
                </c:pt>
                <c:pt idx="10">
                  <c:v>Nov</c:v>
                </c:pt>
                <c:pt idx="11">
                  <c:v>Dec</c:v>
                </c:pt>
              </c:strCache>
            </c:strRef>
          </c:cat>
          <c:val>
            <c:numRef>
              <c:f>GeneratedGreywater!$F$37:$Q$37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1"/>
          <c:tx>
            <c:strRef>
              <c:f>GeneratedGreywater!$D$39</c:f>
              <c:strCache>
                <c:ptCount val="1"/>
                <c:pt idx="0">
                  <c:v>Generated Greywater</c:v>
                </c:pt>
              </c:strCache>
            </c:strRef>
          </c:tx>
          <c:spPr>
            <a:solidFill>
              <a:srgbClr val="3366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GeneratedGreywater!$F$39:$Q$39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8333236"/>
        <c:axId val="55237077"/>
      </c:barChart>
      <c:catAx>
        <c:axId val="58333236"/>
        <c:scaling>
          <c:orientation val="minMax"/>
        </c:scaling>
        <c:axPos val="b"/>
        <c:delete val="0"/>
        <c:numFmt formatCode="General" sourceLinked="1"/>
        <c:majorTickMark val="out"/>
        <c:minorTickMark val="none"/>
        <c:tickLblPos val="nextTo"/>
        <c:spPr>
          <a:ln w="3175">
            <a:solidFill>
              <a:srgbClr val="808080"/>
            </a:solidFill>
          </a:ln>
        </c:spPr>
        <c:crossAx val="55237077"/>
        <c:crosses val="autoZero"/>
        <c:auto val="1"/>
        <c:lblOffset val="100"/>
        <c:tickLblSkip val="1"/>
        <c:noMultiLvlLbl val="0"/>
      </c:catAx>
      <c:valAx>
        <c:axId val="55237077"/>
        <c:scaling>
          <c:orientation val="minMax"/>
        </c:scaling>
        <c:axPos val="l"/>
        <c:title>
          <c:tx>
            <c:rich>
              <a:bodyPr vert="horz" rot="-5400000" anchor="ctr"/>
              <a:lstStyle/>
              <a:p>
                <a:pPr algn="ctr">
                  <a:defRPr/>
                </a:pPr>
                <a:r>
                  <a:rPr lang="en-US" cap="none" sz="1000" b="1" i="0" u="none" baseline="0"/>
                  <a:t>Water Needed in Garden (gallons)</a:t>
                </a:r>
              </a:p>
            </c:rich>
          </c:tx>
          <c:layout>
            <c:manualLayout>
              <c:xMode val="factor"/>
              <c:yMode val="factor"/>
              <c:x val="-0.022"/>
              <c:y val="0.02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33236"/>
        <c:crossesAt val="1"/>
        <c:crossBetween val="between"/>
        <c:dispUnits/>
      </c:valAx>
      <c:spPr>
        <a:solidFill>
          <a:srgbClr val="FFFFFF"/>
        </a:solidFill>
        <a:ln w="3175">
          <a:noFill/>
        </a:ln>
      </c:spPr>
    </c:plotArea>
    <c:legend>
      <c:legendPos val="t"/>
      <c:layout>
        <c:manualLayout>
          <c:xMode val="edge"/>
          <c:yMode val="edge"/>
          <c:x val="0.07575"/>
          <c:y val="0.061"/>
          <c:w val="0.91625"/>
          <c:h val="0.11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10.jpeg" /><Relationship Id="rId5" Type="http://schemas.openxmlformats.org/officeDocument/2006/relationships/image" Target="../media/image11.jpeg" /><Relationship Id="rId6" Type="http://schemas.openxmlformats.org/officeDocument/2006/relationships/image" Target="../media/image12.jpeg" /><Relationship Id="rId7" Type="http://schemas.openxmlformats.org/officeDocument/2006/relationships/image" Target="../media/image13.jpeg" /><Relationship Id="rId8" Type="http://schemas.openxmlformats.org/officeDocument/2006/relationships/image" Target="../media/image14.jpeg" /><Relationship Id="rId9" Type="http://schemas.openxmlformats.org/officeDocument/2006/relationships/image" Target="../media/image15.jpeg" /><Relationship Id="rId10" Type="http://schemas.openxmlformats.org/officeDocument/2006/relationships/image" Target="../media/image16.jpeg" /><Relationship Id="rId11" Type="http://schemas.openxmlformats.org/officeDocument/2006/relationships/image" Target="../media/image17.jpeg" /><Relationship Id="rId12" Type="http://schemas.openxmlformats.org/officeDocument/2006/relationships/image" Target="../media/image18.jpeg" /><Relationship Id="rId13" Type="http://schemas.openxmlformats.org/officeDocument/2006/relationships/image" Target="../media/image19.jpeg" /><Relationship Id="rId14" Type="http://schemas.openxmlformats.org/officeDocument/2006/relationships/image" Target="../media/image20.jpeg" /><Relationship Id="rId15" Type="http://schemas.openxmlformats.org/officeDocument/2006/relationships/image" Target="../media/image21.jpeg" /><Relationship Id="rId16" Type="http://schemas.openxmlformats.org/officeDocument/2006/relationships/image" Target="../media/image22.jpeg" /><Relationship Id="rId17" Type="http://schemas.openxmlformats.org/officeDocument/2006/relationships/image" Target="../media/image23.jpeg" /><Relationship Id="rId18" Type="http://schemas.openxmlformats.org/officeDocument/2006/relationships/image" Target="../media/image2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Calculator!A1" /></Relationships>
</file>

<file path=xl/drawings/_rels/drawing4.xml.rels><?xml version="1.0" encoding="utf-8" standalone="yes"?><Relationships xmlns="http://schemas.openxmlformats.org/package/2006/relationships"><Relationship Id="rId1" Type="http://schemas.openxmlformats.org/officeDocument/2006/relationships/image" Target="../media/image2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24</xdr:row>
      <xdr:rowOff>152400</xdr:rowOff>
    </xdr:from>
    <xdr:to>
      <xdr:col>4</xdr:col>
      <xdr:colOff>619125</xdr:colOff>
      <xdr:row>35</xdr:row>
      <xdr:rowOff>85725</xdr:rowOff>
    </xdr:to>
    <xdr:graphicFrame>
      <xdr:nvGraphicFramePr>
        <xdr:cNvPr id="1" name="Chart 1"/>
        <xdr:cNvGraphicFramePr/>
      </xdr:nvGraphicFramePr>
      <xdr:xfrm>
        <a:off x="161925" y="4486275"/>
        <a:ext cx="4124325" cy="1714500"/>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49</xdr:row>
      <xdr:rowOff>38100</xdr:rowOff>
    </xdr:from>
    <xdr:to>
      <xdr:col>12</xdr:col>
      <xdr:colOff>304800</xdr:colOff>
      <xdr:row>62</xdr:row>
      <xdr:rowOff>0</xdr:rowOff>
    </xdr:to>
    <xdr:grpSp>
      <xdr:nvGrpSpPr>
        <xdr:cNvPr id="2" name="Group 2"/>
        <xdr:cNvGrpSpPr>
          <a:grpSpLocks/>
        </xdr:cNvGrpSpPr>
      </xdr:nvGrpSpPr>
      <xdr:grpSpPr>
        <a:xfrm>
          <a:off x="4705350" y="8810625"/>
          <a:ext cx="3533775" cy="2095500"/>
          <a:chOff x="1419460" y="1596571"/>
          <a:chExt cx="5708011" cy="3749526"/>
        </a:xfrm>
        <a:solidFill>
          <a:srgbClr val="FFFFFF"/>
        </a:solidFill>
      </xdr:grpSpPr>
      <xdr:sp>
        <xdr:nvSpPr>
          <xdr:cNvPr id="3" name="Double Brace 3"/>
          <xdr:cNvSpPr>
            <a:spLocks/>
          </xdr:cNvSpPr>
        </xdr:nvSpPr>
        <xdr:spPr>
          <a:xfrm>
            <a:off x="3557110" y="3459148"/>
            <a:ext cx="1772337" cy="1653541"/>
          </a:xfrm>
          <a:prstGeom prst="bracePair">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nvGrpSpPr>
          <xdr:cNvPr id="40" name="Group 40"/>
          <xdr:cNvGrpSpPr>
            <a:grpSpLocks/>
          </xdr:cNvGrpSpPr>
        </xdr:nvGrpSpPr>
        <xdr:grpSpPr>
          <a:xfrm>
            <a:off x="1874674" y="3895030"/>
            <a:ext cx="991767" cy="653355"/>
            <a:chOff x="1874762" y="3168952"/>
            <a:chExt cx="991809" cy="653142"/>
          </a:xfrm>
          <a:solidFill>
            <a:srgbClr val="FFFFFF"/>
          </a:solidFill>
        </xdr:grpSpPr>
        <xdr:sp>
          <xdr:nvSpPr>
            <xdr:cNvPr id="41" name="Rectangle 67"/>
            <xdr:cNvSpPr>
              <a:spLocks/>
            </xdr:cNvSpPr>
          </xdr:nvSpPr>
          <xdr:spPr>
            <a:xfrm>
              <a:off x="1874762" y="3168952"/>
              <a:ext cx="242001" cy="290322"/>
            </a:xfrm>
            <a:prstGeom prst="rect">
              <a:avLst/>
            </a:prstGeom>
            <a:blipFill>
              <a:blip r:embed="rId4"/>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nvGrpSpPr>
            <xdr:cNvPr id="42" name="Group 68"/>
            <xdr:cNvGrpSpPr>
              <a:grpSpLocks/>
            </xdr:cNvGrpSpPr>
          </xdr:nvGrpSpPr>
          <xdr:grpSpPr>
            <a:xfrm rot="10800000">
              <a:off x="1874762" y="3531772"/>
              <a:ext cx="991809" cy="290322"/>
              <a:chOff x="1935237" y="4034971"/>
              <a:chExt cx="991809" cy="290286"/>
            </a:xfrm>
            <a:solidFill>
              <a:srgbClr val="FFFFFF"/>
            </a:solidFill>
          </xdr:grpSpPr>
          <xdr:sp>
            <xdr:nvSpPr>
              <xdr:cNvPr id="43" name="Rectangle 70"/>
              <xdr:cNvSpPr>
                <a:spLocks/>
              </xdr:cNvSpPr>
            </xdr:nvSpPr>
            <xdr:spPr>
              <a:xfrm>
                <a:off x="2268981" y="4042228"/>
                <a:ext cx="658065" cy="283029"/>
              </a:xfrm>
              <a:prstGeom prst="rect">
                <a:avLst/>
              </a:prstGeom>
              <a:blipFill>
                <a:blip r:embed="rId5"/>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44" name="Rectangle 71"/>
              <xdr:cNvSpPr>
                <a:spLocks/>
              </xdr:cNvSpPr>
            </xdr:nvSpPr>
            <xdr:spPr>
              <a:xfrm>
                <a:off x="1935237" y="4034971"/>
                <a:ext cx="242001" cy="290286"/>
              </a:xfrm>
              <a:prstGeom prst="rect">
                <a:avLst/>
              </a:prstGeom>
              <a:blipFill>
                <a:blip r:embed="rId6"/>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sp>
          <xdr:nvSpPr>
            <xdr:cNvPr id="45" name="Rectangle 69"/>
            <xdr:cNvSpPr>
              <a:spLocks/>
            </xdr:cNvSpPr>
          </xdr:nvSpPr>
          <xdr:spPr>
            <a:xfrm>
              <a:off x="2208506" y="3176137"/>
              <a:ext cx="658065" cy="282974"/>
            </a:xfrm>
            <a:prstGeom prst="rect">
              <a:avLst/>
            </a:prstGeom>
            <a:blipFill>
              <a:blip r:embed="rId7"/>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grpSp>
        <xdr:nvGrpSpPr>
          <xdr:cNvPr id="46" name="Group 41"/>
          <xdr:cNvGrpSpPr>
            <a:grpSpLocks/>
          </xdr:cNvGrpSpPr>
        </xdr:nvGrpSpPr>
        <xdr:grpSpPr>
          <a:xfrm>
            <a:off x="1874674" y="4608378"/>
            <a:ext cx="991767" cy="653355"/>
            <a:chOff x="1874762" y="3168952"/>
            <a:chExt cx="991809" cy="653142"/>
          </a:xfrm>
          <a:solidFill>
            <a:srgbClr val="FFFFFF"/>
          </a:solidFill>
        </xdr:grpSpPr>
        <xdr:sp>
          <xdr:nvSpPr>
            <xdr:cNvPr id="47" name="Rectangle 62"/>
            <xdr:cNvSpPr>
              <a:spLocks/>
            </xdr:cNvSpPr>
          </xdr:nvSpPr>
          <xdr:spPr>
            <a:xfrm>
              <a:off x="1874762" y="3168952"/>
              <a:ext cx="242001" cy="290322"/>
            </a:xfrm>
            <a:prstGeom prst="rect">
              <a:avLst/>
            </a:prstGeom>
            <a:blipFill>
              <a:blip r:embed="rId8"/>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nvGrpSpPr>
            <xdr:cNvPr id="48" name="Group 63"/>
            <xdr:cNvGrpSpPr>
              <a:grpSpLocks/>
            </xdr:cNvGrpSpPr>
          </xdr:nvGrpSpPr>
          <xdr:grpSpPr>
            <a:xfrm rot="10800000">
              <a:off x="1874762" y="3531772"/>
              <a:ext cx="991809" cy="290322"/>
              <a:chOff x="1935237" y="4034971"/>
              <a:chExt cx="991809" cy="290286"/>
            </a:xfrm>
            <a:solidFill>
              <a:srgbClr val="FFFFFF"/>
            </a:solidFill>
          </xdr:grpSpPr>
          <xdr:sp>
            <xdr:nvSpPr>
              <xdr:cNvPr id="49" name="Rectangle 65"/>
              <xdr:cNvSpPr>
                <a:spLocks/>
              </xdr:cNvSpPr>
            </xdr:nvSpPr>
            <xdr:spPr>
              <a:xfrm>
                <a:off x="2268981" y="4042228"/>
                <a:ext cx="658065" cy="283029"/>
              </a:xfrm>
              <a:prstGeom prst="rect">
                <a:avLst/>
              </a:prstGeom>
              <a:blipFill>
                <a:blip r:embed="rId9"/>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50" name="Rectangle 66"/>
              <xdr:cNvSpPr>
                <a:spLocks/>
              </xdr:cNvSpPr>
            </xdr:nvSpPr>
            <xdr:spPr>
              <a:xfrm>
                <a:off x="1935237" y="4034971"/>
                <a:ext cx="242001" cy="290286"/>
              </a:xfrm>
              <a:prstGeom prst="rect">
                <a:avLst/>
              </a:prstGeom>
              <a:blipFill>
                <a:blip r:embed="rId10"/>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sp>
          <xdr:nvSpPr>
            <xdr:cNvPr id="51" name="Rectangle 64"/>
            <xdr:cNvSpPr>
              <a:spLocks/>
            </xdr:cNvSpPr>
          </xdr:nvSpPr>
          <xdr:spPr>
            <a:xfrm>
              <a:off x="2208506" y="3176137"/>
              <a:ext cx="658065" cy="282974"/>
            </a:xfrm>
            <a:prstGeom prst="rect">
              <a:avLst/>
            </a:prstGeom>
            <a:blipFill>
              <a:blip r:embed="rId11"/>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sp>
        <xdr:nvSpPr>
          <xdr:cNvPr id="52" name="Rectangle 42"/>
          <xdr:cNvSpPr>
            <a:spLocks/>
          </xdr:cNvSpPr>
        </xdr:nvSpPr>
        <xdr:spPr>
          <a:xfrm>
            <a:off x="2877857" y="3096381"/>
            <a:ext cx="194072" cy="2249716"/>
          </a:xfrm>
          <a:prstGeom prst="rect">
            <a:avLst/>
          </a:prstGeom>
          <a:solidFill>
            <a:srgbClr val="7F7F7F"/>
          </a:solid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53" name="Rectangle 43"/>
          <xdr:cNvSpPr>
            <a:spLocks/>
          </xdr:cNvSpPr>
        </xdr:nvSpPr>
        <xdr:spPr>
          <a:xfrm>
            <a:off x="3084772" y="4971144"/>
            <a:ext cx="1899341" cy="283089"/>
          </a:xfrm>
          <a:prstGeom prst="rect">
            <a:avLst/>
          </a:prstGeom>
          <a:blipFill>
            <a:blip r:embed="rId12"/>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nvGrpSpPr>
          <xdr:cNvPr id="54" name="Group 44"/>
          <xdr:cNvGrpSpPr>
            <a:grpSpLocks/>
          </xdr:cNvGrpSpPr>
        </xdr:nvGrpSpPr>
        <xdr:grpSpPr>
          <a:xfrm>
            <a:off x="1874674" y="3168560"/>
            <a:ext cx="991767" cy="653355"/>
            <a:chOff x="1874762" y="3168952"/>
            <a:chExt cx="991809" cy="653142"/>
          </a:xfrm>
          <a:solidFill>
            <a:srgbClr val="FFFFFF"/>
          </a:solidFill>
        </xdr:grpSpPr>
        <xdr:grpSp>
          <xdr:nvGrpSpPr>
            <xdr:cNvPr id="55" name="Group 57"/>
            <xdr:cNvGrpSpPr>
              <a:grpSpLocks/>
            </xdr:cNvGrpSpPr>
          </xdr:nvGrpSpPr>
          <xdr:grpSpPr>
            <a:xfrm rot="10800000">
              <a:off x="1874762" y="3531772"/>
              <a:ext cx="991809" cy="290322"/>
              <a:chOff x="1935237" y="4034971"/>
              <a:chExt cx="991809" cy="290286"/>
            </a:xfrm>
            <a:solidFill>
              <a:srgbClr val="FFFFFF"/>
            </a:solidFill>
          </xdr:grpSpPr>
          <xdr:sp>
            <xdr:nvSpPr>
              <xdr:cNvPr id="56" name="Rectangle 60"/>
              <xdr:cNvSpPr>
                <a:spLocks/>
              </xdr:cNvSpPr>
            </xdr:nvSpPr>
            <xdr:spPr>
              <a:xfrm>
                <a:off x="1935237" y="4034971"/>
                <a:ext cx="242001" cy="290286"/>
              </a:xfrm>
              <a:prstGeom prst="rect">
                <a:avLst/>
              </a:prstGeom>
              <a:blipFill>
                <a:blip r:embed="rId13"/>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57" name="Rectangle 61"/>
              <xdr:cNvSpPr>
                <a:spLocks/>
              </xdr:cNvSpPr>
            </xdr:nvSpPr>
            <xdr:spPr>
              <a:xfrm>
                <a:off x="2268981" y="4042228"/>
                <a:ext cx="658065" cy="283029"/>
              </a:xfrm>
              <a:prstGeom prst="rect">
                <a:avLst/>
              </a:prstGeom>
              <a:blipFill>
                <a:blip r:embed="rId14"/>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sp>
          <xdr:nvSpPr>
            <xdr:cNvPr id="58" name="Rectangle 58"/>
            <xdr:cNvSpPr>
              <a:spLocks/>
            </xdr:cNvSpPr>
          </xdr:nvSpPr>
          <xdr:spPr>
            <a:xfrm>
              <a:off x="1874762" y="3168952"/>
              <a:ext cx="242001" cy="290322"/>
            </a:xfrm>
            <a:prstGeom prst="rect">
              <a:avLst/>
            </a:prstGeom>
            <a:blipFill>
              <a:blip r:embed="rId15"/>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59" name="Rectangle 59"/>
            <xdr:cNvSpPr>
              <a:spLocks/>
            </xdr:cNvSpPr>
          </xdr:nvSpPr>
          <xdr:spPr>
            <a:xfrm>
              <a:off x="2208506" y="3176137"/>
              <a:ext cx="658065" cy="282974"/>
            </a:xfrm>
            <a:prstGeom prst="rect">
              <a:avLst/>
            </a:prstGeom>
            <a:blipFill>
              <a:blip r:embed="rId16"/>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grpSp>
      <xdr:sp>
        <xdr:nvSpPr>
          <xdr:cNvPr id="62" name="Rectangle 47"/>
          <xdr:cNvSpPr>
            <a:spLocks/>
          </xdr:cNvSpPr>
        </xdr:nvSpPr>
        <xdr:spPr>
          <a:xfrm>
            <a:off x="3084772" y="3317603"/>
            <a:ext cx="1899341" cy="283089"/>
          </a:xfrm>
          <a:prstGeom prst="rect">
            <a:avLst/>
          </a:prstGeom>
          <a:blipFill>
            <a:blip r:embed="rId17"/>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63" name="Rectangle 48"/>
          <xdr:cNvSpPr>
            <a:spLocks/>
          </xdr:cNvSpPr>
        </xdr:nvSpPr>
        <xdr:spPr>
          <a:xfrm>
            <a:off x="3084772" y="3459148"/>
            <a:ext cx="1899341" cy="1653541"/>
          </a:xfrm>
          <a:prstGeom prst="rect">
            <a:avLst/>
          </a:prstGeom>
          <a:blipFill>
            <a:blip r:embed="rId18"/>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64" name="Straight Connector 49"/>
          <xdr:cNvSpPr>
            <a:spLocks/>
          </xdr:cNvSpPr>
        </xdr:nvSpPr>
        <xdr:spPr>
          <a:xfrm>
            <a:off x="5008372" y="3168560"/>
            <a:ext cx="142700" cy="18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65" name="Straight Connector 50"/>
          <xdr:cNvSpPr>
            <a:spLocks/>
          </xdr:cNvSpPr>
        </xdr:nvSpPr>
        <xdr:spPr>
          <a:xfrm>
            <a:off x="5011226" y="3321353"/>
            <a:ext cx="142700" cy="18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66" name="Straight Connector 51"/>
          <xdr:cNvSpPr>
            <a:spLocks/>
          </xdr:cNvSpPr>
        </xdr:nvSpPr>
        <xdr:spPr>
          <a:xfrm>
            <a:off x="5019788" y="5265482"/>
            <a:ext cx="142700" cy="18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sp>
        <xdr:nvSpPr>
          <xdr:cNvPr id="67" name="Rectangle 52"/>
          <xdr:cNvSpPr>
            <a:spLocks/>
          </xdr:cNvSpPr>
        </xdr:nvSpPr>
        <xdr:spPr>
          <a:xfrm>
            <a:off x="5133948" y="3901592"/>
            <a:ext cx="1750932" cy="713347"/>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Gravel Depth
</a:t>
            </a:r>
            <a:r>
              <a:rPr lang="en-US" cap="none" sz="1100" b="0" i="0" u="none" baseline="0">
                <a:solidFill>
                  <a:srgbClr val="000000"/>
                </a:solidFill>
              </a:rPr>
              <a:t>(d=22” to 34”)</a:t>
            </a:r>
          </a:p>
        </xdr:txBody>
      </xdr:sp>
      <xdr:sp>
        <xdr:nvSpPr>
          <xdr:cNvPr id="68" name="Rectangle 53"/>
          <xdr:cNvSpPr>
            <a:spLocks/>
          </xdr:cNvSpPr>
        </xdr:nvSpPr>
        <xdr:spPr>
          <a:xfrm>
            <a:off x="4911336" y="4966457"/>
            <a:ext cx="1576838" cy="341207"/>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Sand (2”)</a:t>
            </a:r>
          </a:p>
        </xdr:txBody>
      </xdr:sp>
      <xdr:sp>
        <xdr:nvSpPr>
          <xdr:cNvPr id="69" name="Rectangle 54"/>
          <xdr:cNvSpPr>
            <a:spLocks/>
          </xdr:cNvSpPr>
        </xdr:nvSpPr>
        <xdr:spPr>
          <a:xfrm>
            <a:off x="4661610" y="3184495"/>
            <a:ext cx="2146212" cy="438695"/>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Mulch (2”)</a:t>
            </a:r>
          </a:p>
        </xdr:txBody>
      </xdr:sp>
      <xdr:sp>
        <xdr:nvSpPr>
          <xdr:cNvPr id="70" name="Rectangle 55"/>
          <xdr:cNvSpPr>
            <a:spLocks/>
          </xdr:cNvSpPr>
        </xdr:nvSpPr>
        <xdr:spPr>
          <a:xfrm>
            <a:off x="4668745" y="2976397"/>
            <a:ext cx="2458726" cy="362767"/>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Freeboard (2”)</a:t>
            </a:r>
          </a:p>
        </xdr:txBody>
      </xdr:sp>
      <xdr:sp>
        <xdr:nvSpPr>
          <xdr:cNvPr id="71" name="Rectangle 56"/>
          <xdr:cNvSpPr>
            <a:spLocks/>
          </xdr:cNvSpPr>
        </xdr:nvSpPr>
        <xdr:spPr>
          <a:xfrm>
            <a:off x="4591687" y="2047452"/>
            <a:ext cx="2353128" cy="779901"/>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Vegetation</a:t>
            </a:r>
          </a:p>
        </xdr:txBody>
      </xdr:sp>
    </xdr:grpSp>
    <xdr:clientData/>
  </xdr:twoCellAnchor>
  <xdr:twoCellAnchor editAs="oneCell">
    <xdr:from>
      <xdr:col>4</xdr:col>
      <xdr:colOff>238125</xdr:colOff>
      <xdr:row>81</xdr:row>
      <xdr:rowOff>95250</xdr:rowOff>
    </xdr:from>
    <xdr:to>
      <xdr:col>5</xdr:col>
      <xdr:colOff>95250</xdr:colOff>
      <xdr:row>86</xdr:row>
      <xdr:rowOff>133350</xdr:rowOff>
    </xdr:to>
    <xdr:pic>
      <xdr:nvPicPr>
        <xdr:cNvPr id="72" name="Picture 73" descr="AppropediaLogo.png"/>
        <xdr:cNvPicPr preferRelativeResize="1">
          <a:picLocks noChangeAspect="1"/>
        </xdr:cNvPicPr>
      </xdr:nvPicPr>
      <xdr:blipFill>
        <a:blip r:embed="rId2"/>
        <a:srcRect b="19999"/>
        <a:stretch>
          <a:fillRect/>
        </a:stretch>
      </xdr:blipFill>
      <xdr:spPr>
        <a:xfrm>
          <a:off x="3905250" y="14116050"/>
          <a:ext cx="790575" cy="847725"/>
        </a:xfrm>
        <a:prstGeom prst="rect">
          <a:avLst/>
        </a:prstGeom>
        <a:noFill/>
        <a:ln w="9525" cmpd="sng">
          <a:noFill/>
        </a:ln>
      </xdr:spPr>
    </xdr:pic>
    <xdr:clientData/>
  </xdr:twoCellAnchor>
  <xdr:twoCellAnchor editAs="oneCell">
    <xdr:from>
      <xdr:col>13</xdr:col>
      <xdr:colOff>133350</xdr:colOff>
      <xdr:row>82</xdr:row>
      <xdr:rowOff>85725</xdr:rowOff>
    </xdr:from>
    <xdr:to>
      <xdr:col>17</xdr:col>
      <xdr:colOff>228600</xdr:colOff>
      <xdr:row>85</xdr:row>
      <xdr:rowOff>76200</xdr:rowOff>
    </xdr:to>
    <xdr:pic>
      <xdr:nvPicPr>
        <xdr:cNvPr id="73" name="Picture 75" descr="HSUStackedLogo.gif"/>
        <xdr:cNvPicPr preferRelativeResize="1">
          <a:picLocks noChangeAspect="1"/>
        </xdr:cNvPicPr>
      </xdr:nvPicPr>
      <xdr:blipFill>
        <a:blip r:embed="rId3"/>
        <a:srcRect l="3999" t="18055" r="49749" b="22221"/>
        <a:stretch>
          <a:fillRect/>
        </a:stretch>
      </xdr:blipFill>
      <xdr:spPr>
        <a:xfrm>
          <a:off x="8543925" y="14268450"/>
          <a:ext cx="20002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24</xdr:row>
      <xdr:rowOff>57150</xdr:rowOff>
    </xdr:from>
    <xdr:to>
      <xdr:col>4</xdr:col>
      <xdr:colOff>381000</xdr:colOff>
      <xdr:row>26</xdr:row>
      <xdr:rowOff>9525</xdr:rowOff>
    </xdr:to>
    <xdr:pic>
      <xdr:nvPicPr>
        <xdr:cNvPr id="1" name="Picture 3" descr="Macintosh HD:Users:teresagarrison:Library:Caches:TemporaryItems:msoclip:0:clip_image002.png"/>
        <xdr:cNvPicPr preferRelativeResize="1">
          <a:picLocks noChangeAspect="1"/>
        </xdr:cNvPicPr>
      </xdr:nvPicPr>
      <xdr:blipFill>
        <a:blip r:embed="rId1"/>
        <a:stretch>
          <a:fillRect/>
        </a:stretch>
      </xdr:blipFill>
      <xdr:spPr>
        <a:xfrm>
          <a:off x="1057275" y="10525125"/>
          <a:ext cx="1619250" cy="352425"/>
        </a:xfrm>
        <a:prstGeom prst="rect">
          <a:avLst/>
        </a:prstGeom>
        <a:noFill/>
        <a:ln w="9525" cmpd="sng">
          <a:noFill/>
        </a:ln>
      </xdr:spPr>
    </xdr:pic>
    <xdr:clientData/>
  </xdr:twoCellAnchor>
  <xdr:twoCellAnchor editAs="oneCell">
    <xdr:from>
      <xdr:col>1</xdr:col>
      <xdr:colOff>238125</xdr:colOff>
      <xdr:row>33</xdr:row>
      <xdr:rowOff>0</xdr:rowOff>
    </xdr:from>
    <xdr:to>
      <xdr:col>4</xdr:col>
      <xdr:colOff>600075</xdr:colOff>
      <xdr:row>36</xdr:row>
      <xdr:rowOff>123825</xdr:rowOff>
    </xdr:to>
    <xdr:pic>
      <xdr:nvPicPr>
        <xdr:cNvPr id="2" name="Picture 4" descr="Macintosh HD:Users:teresagarrison:Library:Caches:TemporaryItems:msoclip:0:clip_image004.png"/>
        <xdr:cNvPicPr preferRelativeResize="1">
          <a:picLocks noChangeAspect="1"/>
        </xdr:cNvPicPr>
      </xdr:nvPicPr>
      <xdr:blipFill>
        <a:blip r:embed="rId2"/>
        <a:stretch>
          <a:fillRect/>
        </a:stretch>
      </xdr:blipFill>
      <xdr:spPr>
        <a:xfrm>
          <a:off x="1076325" y="13230225"/>
          <a:ext cx="1819275" cy="647700"/>
        </a:xfrm>
        <a:prstGeom prst="rect">
          <a:avLst/>
        </a:prstGeom>
        <a:noFill/>
        <a:ln w="9525" cmpd="sng">
          <a:noFill/>
        </a:ln>
      </xdr:spPr>
    </xdr:pic>
    <xdr:clientData/>
  </xdr:twoCellAnchor>
  <xdr:twoCellAnchor editAs="oneCell">
    <xdr:from>
      <xdr:col>0</xdr:col>
      <xdr:colOff>85725</xdr:colOff>
      <xdr:row>50</xdr:row>
      <xdr:rowOff>209550</xdr:rowOff>
    </xdr:from>
    <xdr:to>
      <xdr:col>1</xdr:col>
      <xdr:colOff>152400</xdr:colOff>
      <xdr:row>54</xdr:row>
      <xdr:rowOff>142875</xdr:rowOff>
    </xdr:to>
    <xdr:pic>
      <xdr:nvPicPr>
        <xdr:cNvPr id="3" name="Picture 7" descr="AppropediaLogo.png"/>
        <xdr:cNvPicPr preferRelativeResize="1">
          <a:picLocks noChangeAspect="1"/>
        </xdr:cNvPicPr>
      </xdr:nvPicPr>
      <xdr:blipFill>
        <a:blip r:embed="rId3"/>
        <a:srcRect b="19999"/>
        <a:stretch>
          <a:fillRect/>
        </a:stretch>
      </xdr:blipFill>
      <xdr:spPr>
        <a:xfrm>
          <a:off x="85725" y="17726025"/>
          <a:ext cx="904875" cy="128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152400</xdr:rowOff>
    </xdr:from>
    <xdr:to>
      <xdr:col>19</xdr:col>
      <xdr:colOff>409575</xdr:colOff>
      <xdr:row>133</xdr:row>
      <xdr:rowOff>28575</xdr:rowOff>
    </xdr:to>
    <xdr:pic>
      <xdr:nvPicPr>
        <xdr:cNvPr id="1" name="Picture 3" descr="etomap (1).jpg"/>
        <xdr:cNvPicPr preferRelativeResize="1">
          <a:picLocks noChangeAspect="1"/>
        </xdr:cNvPicPr>
      </xdr:nvPicPr>
      <xdr:blipFill>
        <a:blip r:embed="rId1"/>
        <a:stretch>
          <a:fillRect/>
        </a:stretch>
      </xdr:blipFill>
      <xdr:spPr>
        <a:xfrm>
          <a:off x="0" y="476250"/>
          <a:ext cx="16335375" cy="21088350"/>
        </a:xfrm>
        <a:prstGeom prst="rect">
          <a:avLst/>
        </a:prstGeom>
        <a:noFill/>
        <a:ln w="9525" cmpd="sng">
          <a:noFill/>
        </a:ln>
      </xdr:spPr>
    </xdr:pic>
    <xdr:clientData/>
  </xdr:twoCellAnchor>
  <xdr:twoCellAnchor>
    <xdr:from>
      <xdr:col>0</xdr:col>
      <xdr:colOff>209550</xdr:colOff>
      <xdr:row>0</xdr:row>
      <xdr:rowOff>47625</xdr:rowOff>
    </xdr:from>
    <xdr:to>
      <xdr:col>4</xdr:col>
      <xdr:colOff>685800</xdr:colOff>
      <xdr:row>2</xdr:row>
      <xdr:rowOff>47625</xdr:rowOff>
    </xdr:to>
    <xdr:sp>
      <xdr:nvSpPr>
        <xdr:cNvPr id="2" name="Rectangle 2">
          <a:hlinkClick r:id="rId2"/>
        </xdr:cNvPr>
        <xdr:cNvSpPr>
          <a:spLocks/>
        </xdr:cNvSpPr>
      </xdr:nvSpPr>
      <xdr:spPr>
        <a:xfrm>
          <a:off x="209550" y="47625"/>
          <a:ext cx="3829050" cy="323850"/>
        </a:xfrm>
        <a:prstGeom prst="rect">
          <a:avLst/>
        </a:prstGeom>
        <a:solidFill>
          <a:srgbClr val="FFFFFF"/>
        </a:solidFill>
        <a:ln w="9525" cmpd="sng">
          <a:noFill/>
        </a:ln>
      </xdr:spPr>
      <xdr:txBody>
        <a:bodyPr vertOverflow="clip" wrap="square" lIns="91440" tIns="45720" rIns="91440" bIns="45720" anchor="ctr"/>
        <a:p>
          <a:pPr algn="ctr">
            <a:defRPr/>
          </a:pPr>
          <a:r>
            <a:rPr lang="en-US" cap="none" sz="1600" b="0" i="0" u="none" baseline="0">
              <a:solidFill>
                <a:srgbClr val="DD0806"/>
              </a:solidFill>
            </a:rPr>
            <a:t>Click to get Back to Calculator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18</xdr:row>
      <xdr:rowOff>47625</xdr:rowOff>
    </xdr:from>
    <xdr:to>
      <xdr:col>3</xdr:col>
      <xdr:colOff>790575</xdr:colOff>
      <xdr:row>24</xdr:row>
      <xdr:rowOff>133350</xdr:rowOff>
    </xdr:to>
    <xdr:sp>
      <xdr:nvSpPr>
        <xdr:cNvPr id="1" name="Cube 1"/>
        <xdr:cNvSpPr>
          <a:spLocks/>
        </xdr:cNvSpPr>
      </xdr:nvSpPr>
      <xdr:spPr>
        <a:xfrm>
          <a:off x="1095375" y="2962275"/>
          <a:ext cx="2914650" cy="1057275"/>
        </a:xfrm>
        <a:prstGeom prst="cube">
          <a:avLst>
            <a:gd name="adj" fmla="val -21472"/>
          </a:avLst>
        </a:prstGeom>
        <a:blipFill>
          <a:blip r:embed="rId1"/>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66675</xdr:colOff>
      <xdr:row>19</xdr:row>
      <xdr:rowOff>28575</xdr:rowOff>
    </xdr:from>
    <xdr:to>
      <xdr:col>1</xdr:col>
      <xdr:colOff>180975</xdr:colOff>
      <xdr:row>19</xdr:row>
      <xdr:rowOff>152400</xdr:rowOff>
    </xdr:to>
    <xdr:sp>
      <xdr:nvSpPr>
        <xdr:cNvPr id="2" name="Straight Connector 3"/>
        <xdr:cNvSpPr>
          <a:spLocks/>
        </xdr:cNvSpPr>
      </xdr:nvSpPr>
      <xdr:spPr>
        <a:xfrm rot="10800000">
          <a:off x="904875" y="3105150"/>
          <a:ext cx="114300" cy="1238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361950</xdr:colOff>
      <xdr:row>17</xdr:row>
      <xdr:rowOff>38100</xdr:rowOff>
    </xdr:from>
    <xdr:to>
      <xdr:col>1</xdr:col>
      <xdr:colOff>476250</xdr:colOff>
      <xdr:row>18</xdr:row>
      <xdr:rowOff>0</xdr:rowOff>
    </xdr:to>
    <xdr:sp>
      <xdr:nvSpPr>
        <xdr:cNvPr id="3" name="Straight Connector 4"/>
        <xdr:cNvSpPr>
          <a:spLocks/>
        </xdr:cNvSpPr>
      </xdr:nvSpPr>
      <xdr:spPr>
        <a:xfrm rot="10800000">
          <a:off x="1200150" y="2790825"/>
          <a:ext cx="114300" cy="1238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0</xdr:col>
      <xdr:colOff>828675</xdr:colOff>
      <xdr:row>24</xdr:row>
      <xdr:rowOff>152400</xdr:rowOff>
    </xdr:from>
    <xdr:to>
      <xdr:col>1</xdr:col>
      <xdr:colOff>152400</xdr:colOff>
      <xdr:row>24</xdr:row>
      <xdr:rowOff>152400</xdr:rowOff>
    </xdr:to>
    <xdr:sp>
      <xdr:nvSpPr>
        <xdr:cNvPr id="4" name="Straight Connector 6"/>
        <xdr:cNvSpPr>
          <a:spLocks/>
        </xdr:cNvSpPr>
      </xdr:nvSpPr>
      <xdr:spPr>
        <a:xfrm rot="10800000">
          <a:off x="828675" y="4038600"/>
          <a:ext cx="1619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9525</xdr:colOff>
      <xdr:row>20</xdr:row>
      <xdr:rowOff>47625</xdr:rowOff>
    </xdr:from>
    <xdr:to>
      <xdr:col>1</xdr:col>
      <xdr:colOff>171450</xdr:colOff>
      <xdr:row>20</xdr:row>
      <xdr:rowOff>47625</xdr:rowOff>
    </xdr:to>
    <xdr:sp>
      <xdr:nvSpPr>
        <xdr:cNvPr id="5" name="Straight Connector 7"/>
        <xdr:cNvSpPr>
          <a:spLocks/>
        </xdr:cNvSpPr>
      </xdr:nvSpPr>
      <xdr:spPr>
        <a:xfrm rot="10800000">
          <a:off x="847725" y="3286125"/>
          <a:ext cx="1619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238125</xdr:colOff>
      <xdr:row>25</xdr:row>
      <xdr:rowOff>85725</xdr:rowOff>
    </xdr:from>
    <xdr:to>
      <xdr:col>1</xdr:col>
      <xdr:colOff>238125</xdr:colOff>
      <xdr:row>26</xdr:row>
      <xdr:rowOff>76200</xdr:rowOff>
    </xdr:to>
    <xdr:sp>
      <xdr:nvSpPr>
        <xdr:cNvPr id="6" name="Straight Connector 16"/>
        <xdr:cNvSpPr>
          <a:spLocks/>
        </xdr:cNvSpPr>
      </xdr:nvSpPr>
      <xdr:spPr>
        <a:xfrm rot="5400000">
          <a:off x="1076325" y="4133850"/>
          <a:ext cx="0" cy="1524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3</xdr:col>
      <xdr:colOff>533400</xdr:colOff>
      <xdr:row>25</xdr:row>
      <xdr:rowOff>85725</xdr:rowOff>
    </xdr:from>
    <xdr:to>
      <xdr:col>3</xdr:col>
      <xdr:colOff>533400</xdr:colOff>
      <xdr:row>26</xdr:row>
      <xdr:rowOff>76200</xdr:rowOff>
    </xdr:to>
    <xdr:sp>
      <xdr:nvSpPr>
        <xdr:cNvPr id="7" name="Straight Connector 17"/>
        <xdr:cNvSpPr>
          <a:spLocks/>
        </xdr:cNvSpPr>
      </xdr:nvSpPr>
      <xdr:spPr>
        <a:xfrm rot="5400000">
          <a:off x="3752850" y="4133850"/>
          <a:ext cx="0" cy="1524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66675</xdr:colOff>
      <xdr:row>17</xdr:row>
      <xdr:rowOff>28575</xdr:rowOff>
    </xdr:from>
    <xdr:to>
      <xdr:col>1</xdr:col>
      <xdr:colOff>476250</xdr:colOff>
      <xdr:row>19</xdr:row>
      <xdr:rowOff>95250</xdr:rowOff>
    </xdr:to>
    <xdr:sp>
      <xdr:nvSpPr>
        <xdr:cNvPr id="8" name="Rectangle 18"/>
        <xdr:cNvSpPr>
          <a:spLocks/>
        </xdr:cNvSpPr>
      </xdr:nvSpPr>
      <xdr:spPr>
        <a:xfrm>
          <a:off x="904875" y="2781300"/>
          <a:ext cx="409575" cy="390525"/>
        </a:xfrm>
        <a:prstGeom prst="rect">
          <a:avLst/>
        </a:prstGeom>
        <a:noFill/>
        <a:ln w="9525" cmpd="sng">
          <a:noFill/>
        </a:ln>
      </xdr:spPr>
      <xdr:txBody>
        <a:bodyPr vertOverflow="clip" wrap="square" lIns="91440" tIns="45720" rIns="91440" bIns="45720" anchor="ctr"/>
        <a:p>
          <a:pPr algn="ctr">
            <a:defRPr/>
          </a:pPr>
          <a:r>
            <a:rPr lang="en-US" cap="none" sz="1800" b="1" i="0" u="none" baseline="0">
              <a:solidFill>
                <a:srgbClr val="000000"/>
              </a:solidFill>
            </a:rPr>
            <a:t>D</a:t>
          </a:r>
        </a:p>
      </xdr:txBody>
    </xdr:sp>
    <xdr:clientData/>
  </xdr:twoCellAnchor>
  <xdr:twoCellAnchor>
    <xdr:from>
      <xdr:col>0</xdr:col>
      <xdr:colOff>695325</xdr:colOff>
      <xdr:row>21</xdr:row>
      <xdr:rowOff>66675</xdr:rowOff>
    </xdr:from>
    <xdr:to>
      <xdr:col>1</xdr:col>
      <xdr:colOff>266700</xdr:colOff>
      <xdr:row>23</xdr:row>
      <xdr:rowOff>133350</xdr:rowOff>
    </xdr:to>
    <xdr:sp>
      <xdr:nvSpPr>
        <xdr:cNvPr id="9" name="Rectangle 19"/>
        <xdr:cNvSpPr>
          <a:spLocks/>
        </xdr:cNvSpPr>
      </xdr:nvSpPr>
      <xdr:spPr>
        <a:xfrm>
          <a:off x="695325" y="3467100"/>
          <a:ext cx="409575" cy="390525"/>
        </a:xfrm>
        <a:prstGeom prst="rect">
          <a:avLst/>
        </a:prstGeom>
        <a:noFill/>
        <a:ln w="9525" cmpd="sng">
          <a:noFill/>
        </a:ln>
      </xdr:spPr>
      <xdr:txBody>
        <a:bodyPr vertOverflow="clip" wrap="square" lIns="91440" tIns="45720" rIns="91440" bIns="45720" anchor="ctr"/>
        <a:p>
          <a:pPr algn="ctr">
            <a:defRPr/>
          </a:pPr>
          <a:r>
            <a:rPr lang="en-US" cap="none" sz="1800" b="1" i="0" u="none" baseline="0">
              <a:solidFill>
                <a:srgbClr val="000000"/>
              </a:solidFill>
            </a:rPr>
            <a:t>H</a:t>
          </a:r>
        </a:p>
      </xdr:txBody>
    </xdr:sp>
    <xdr:clientData/>
  </xdr:twoCellAnchor>
  <xdr:twoCellAnchor>
    <xdr:from>
      <xdr:col>1</xdr:col>
      <xdr:colOff>1209675</xdr:colOff>
      <xdr:row>24</xdr:row>
      <xdr:rowOff>133350</xdr:rowOff>
    </xdr:from>
    <xdr:to>
      <xdr:col>2</xdr:col>
      <xdr:colOff>76200</xdr:colOff>
      <xdr:row>27</xdr:row>
      <xdr:rowOff>47625</xdr:rowOff>
    </xdr:to>
    <xdr:sp>
      <xdr:nvSpPr>
        <xdr:cNvPr id="10" name="Rectangle 20"/>
        <xdr:cNvSpPr>
          <a:spLocks/>
        </xdr:cNvSpPr>
      </xdr:nvSpPr>
      <xdr:spPr>
        <a:xfrm>
          <a:off x="2047875" y="4019550"/>
          <a:ext cx="409575" cy="400050"/>
        </a:xfrm>
        <a:prstGeom prst="rect">
          <a:avLst/>
        </a:prstGeom>
        <a:noFill/>
        <a:ln w="9525" cmpd="sng">
          <a:noFill/>
        </a:ln>
      </xdr:spPr>
      <xdr:txBody>
        <a:bodyPr vertOverflow="clip" wrap="square" lIns="91440" tIns="45720" rIns="91440" bIns="45720" anchor="ctr"/>
        <a:p>
          <a:pPr algn="ctr">
            <a:defRPr/>
          </a:pPr>
          <a:r>
            <a:rPr lang="en-US" cap="none" sz="1800" b="1" i="0" u="none" baseline="0">
              <a:solidFill>
                <a:srgbClr val="000000"/>
              </a:solidFill>
            </a:rPr>
            <a:t>W</a:t>
          </a:r>
        </a:p>
      </xdr:txBody>
    </xdr:sp>
    <xdr:clientData/>
  </xdr:twoCellAnchor>
  <xdr:twoCellAnchor>
    <xdr:from>
      <xdr:col>2</xdr:col>
      <xdr:colOff>180975</xdr:colOff>
      <xdr:row>26</xdr:row>
      <xdr:rowOff>0</xdr:rowOff>
    </xdr:from>
    <xdr:to>
      <xdr:col>3</xdr:col>
      <xdr:colOff>533400</xdr:colOff>
      <xdr:row>26</xdr:row>
      <xdr:rowOff>0</xdr:rowOff>
    </xdr:to>
    <xdr:sp>
      <xdr:nvSpPr>
        <xdr:cNvPr id="11" name="Straight Connector 23"/>
        <xdr:cNvSpPr>
          <a:spLocks/>
        </xdr:cNvSpPr>
      </xdr:nvSpPr>
      <xdr:spPr>
        <a:xfrm>
          <a:off x="2562225" y="4210050"/>
          <a:ext cx="11906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76200</xdr:colOff>
      <xdr:row>23</xdr:row>
      <xdr:rowOff>85725</xdr:rowOff>
    </xdr:from>
    <xdr:to>
      <xdr:col>1</xdr:col>
      <xdr:colOff>76200</xdr:colOff>
      <xdr:row>24</xdr:row>
      <xdr:rowOff>133350</xdr:rowOff>
    </xdr:to>
    <xdr:sp>
      <xdr:nvSpPr>
        <xdr:cNvPr id="12" name="Straight Connector 31"/>
        <xdr:cNvSpPr>
          <a:spLocks/>
        </xdr:cNvSpPr>
      </xdr:nvSpPr>
      <xdr:spPr>
        <a:xfrm rot="5400000">
          <a:off x="914400" y="3810000"/>
          <a:ext cx="0" cy="2095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85725</xdr:colOff>
      <xdr:row>20</xdr:row>
      <xdr:rowOff>76200</xdr:rowOff>
    </xdr:from>
    <xdr:to>
      <xdr:col>1</xdr:col>
      <xdr:colOff>85725</xdr:colOff>
      <xdr:row>21</xdr:row>
      <xdr:rowOff>123825</xdr:rowOff>
    </xdr:to>
    <xdr:sp>
      <xdr:nvSpPr>
        <xdr:cNvPr id="13" name="Straight Connector 33"/>
        <xdr:cNvSpPr>
          <a:spLocks/>
        </xdr:cNvSpPr>
      </xdr:nvSpPr>
      <xdr:spPr>
        <a:xfrm rot="5400000">
          <a:off x="923925" y="3314700"/>
          <a:ext cx="0" cy="2095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333375</xdr:colOff>
      <xdr:row>17</xdr:row>
      <xdr:rowOff>95250</xdr:rowOff>
    </xdr:from>
    <xdr:to>
      <xdr:col>1</xdr:col>
      <xdr:colOff>400050</xdr:colOff>
      <xdr:row>18</xdr:row>
      <xdr:rowOff>0</xdr:rowOff>
    </xdr:to>
    <xdr:sp>
      <xdr:nvSpPr>
        <xdr:cNvPr id="14" name="Straight Connector 35"/>
        <xdr:cNvSpPr>
          <a:spLocks/>
        </xdr:cNvSpPr>
      </xdr:nvSpPr>
      <xdr:spPr>
        <a:xfrm flipV="1">
          <a:off x="1171575" y="2847975"/>
          <a:ext cx="66675" cy="666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114300</xdr:colOff>
      <xdr:row>19</xdr:row>
      <xdr:rowOff>28575</xdr:rowOff>
    </xdr:from>
    <xdr:to>
      <xdr:col>1</xdr:col>
      <xdr:colOff>180975</xdr:colOff>
      <xdr:row>19</xdr:row>
      <xdr:rowOff>85725</xdr:rowOff>
    </xdr:to>
    <xdr:sp>
      <xdr:nvSpPr>
        <xdr:cNvPr id="15" name="Straight Connector 36"/>
        <xdr:cNvSpPr>
          <a:spLocks/>
        </xdr:cNvSpPr>
      </xdr:nvSpPr>
      <xdr:spPr>
        <a:xfrm flipV="1">
          <a:off x="952500" y="3105150"/>
          <a:ext cx="66675" cy="666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247650</xdr:colOff>
      <xdr:row>26</xdr:row>
      <xdr:rowOff>0</xdr:rowOff>
    </xdr:from>
    <xdr:to>
      <xdr:col>1</xdr:col>
      <xdr:colOff>1143000</xdr:colOff>
      <xdr:row>26</xdr:row>
      <xdr:rowOff>0</xdr:rowOff>
    </xdr:to>
    <xdr:sp>
      <xdr:nvSpPr>
        <xdr:cNvPr id="16" name="Straight Connector 39"/>
        <xdr:cNvSpPr>
          <a:spLocks/>
        </xdr:cNvSpPr>
      </xdr:nvSpPr>
      <xdr:spPr>
        <a:xfrm>
          <a:off x="1085850" y="4210050"/>
          <a:ext cx="8858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Subsurface_flow_constructed_wetland_for_greywater" TargetMode="External" /><Relationship Id="rId2" Type="http://schemas.openxmlformats.org/officeDocument/2006/relationships/hyperlink" Target="http://www.appropedia.org/California_Greywater_Regulations_and_Design"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http://www.appropedia.org/Subsurface_flow_constructed_wetland_for_greywater" TargetMode="External" /><Relationship Id="rId2" Type="http://schemas.openxmlformats.org/officeDocument/2006/relationships/hyperlink" Target="http://www.appropedia.org/California_Greywater_Regulations_and_Design" TargetMode="Externa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CY87"/>
  <sheetViews>
    <sheetView tabSelected="1" workbookViewId="0" topLeftCell="A1">
      <selection activeCell="K28" sqref="K28"/>
    </sheetView>
  </sheetViews>
  <sheetFormatPr defaultColWidth="11.00390625" defaultRowHeight="12.75"/>
  <cols>
    <col min="1" max="1" width="8.625" style="0" customWidth="1"/>
    <col min="2" max="2" width="16.25390625" style="0" customWidth="1"/>
    <col min="3" max="3" width="12.25390625" style="0" customWidth="1"/>
    <col min="5" max="5" width="12.25390625" style="0" customWidth="1"/>
    <col min="6" max="19" width="6.25390625" style="0" customWidth="1"/>
    <col min="30" max="30" width="22.00390625" style="0" customWidth="1"/>
    <col min="89" max="89" width="18.00390625" style="0" customWidth="1"/>
  </cols>
  <sheetData>
    <row r="1" spans="1:102" ht="24.75">
      <c r="A1" s="21" t="s">
        <v>1335</v>
      </c>
      <c r="B1" s="22"/>
      <c r="C1" s="22"/>
      <c r="D1" s="22"/>
      <c r="E1" s="22"/>
      <c r="F1" s="22"/>
      <c r="G1" s="22"/>
      <c r="H1" s="22"/>
      <c r="I1" s="113" t="s">
        <v>1279</v>
      </c>
      <c r="J1" s="114"/>
      <c r="K1" s="114"/>
      <c r="L1" s="114"/>
      <c r="M1" s="22"/>
      <c r="N1" s="22"/>
      <c r="O1" s="22"/>
      <c r="P1" s="121" t="s">
        <v>1280</v>
      </c>
      <c r="Q1" s="122"/>
      <c r="R1" s="123"/>
      <c r="CB1" s="167" t="s">
        <v>1080</v>
      </c>
      <c r="CC1" s="167"/>
      <c r="CD1" s="167" t="s">
        <v>131</v>
      </c>
      <c r="CE1" s="167"/>
      <c r="CF1" s="167" t="s">
        <v>1093</v>
      </c>
      <c r="CG1" s="167"/>
      <c r="CH1" s="167" t="s">
        <v>1093</v>
      </c>
      <c r="CI1" s="167"/>
      <c r="CJ1" s="167" t="s">
        <v>1093</v>
      </c>
      <c r="CK1" s="167" t="s">
        <v>1027</v>
      </c>
      <c r="CL1" s="167" t="s">
        <v>1028</v>
      </c>
      <c r="CM1" s="167" t="s">
        <v>1190</v>
      </c>
      <c r="CN1" s="167"/>
      <c r="CO1" s="167"/>
      <c r="CP1" s="167"/>
      <c r="CQ1" s="167" t="s">
        <v>1093</v>
      </c>
      <c r="CR1" s="167"/>
      <c r="CS1" s="167"/>
      <c r="CT1" s="167"/>
      <c r="CU1" s="167" t="s">
        <v>1093</v>
      </c>
      <c r="CV1" s="167"/>
      <c r="CW1" s="167" t="s">
        <v>77</v>
      </c>
      <c r="CX1" s="167"/>
    </row>
    <row r="2" spans="1:102" ht="13.5" thickBot="1">
      <c r="A2" s="23" t="s">
        <v>1036</v>
      </c>
      <c r="B2" s="23"/>
      <c r="C2" s="23"/>
      <c r="D2" s="23"/>
      <c r="E2" s="23"/>
      <c r="F2" s="23"/>
      <c r="G2" s="23"/>
      <c r="H2" s="23"/>
      <c r="I2" s="23" t="s">
        <v>214</v>
      </c>
      <c r="J2" s="85"/>
      <c r="K2" s="23" t="s">
        <v>1410</v>
      </c>
      <c r="L2" s="23"/>
      <c r="M2" s="23"/>
      <c r="N2" s="27"/>
      <c r="O2" s="23" t="s">
        <v>1399</v>
      </c>
      <c r="P2" s="23"/>
      <c r="Q2" s="23"/>
      <c r="R2" s="45"/>
      <c r="CB2" s="167" t="s">
        <v>1034</v>
      </c>
      <c r="CC2" s="167"/>
      <c r="CD2" s="167" t="s">
        <v>132</v>
      </c>
      <c r="CE2" s="167"/>
      <c r="CF2" s="167" t="s">
        <v>100</v>
      </c>
      <c r="CG2" s="167" t="s">
        <v>107</v>
      </c>
      <c r="CH2" s="167">
        <v>22</v>
      </c>
      <c r="CI2" s="167"/>
      <c r="CJ2" s="167" t="s">
        <v>1181</v>
      </c>
      <c r="CK2" s="167">
        <v>1</v>
      </c>
      <c r="CL2" s="167">
        <v>0.3</v>
      </c>
      <c r="CM2" s="167"/>
      <c r="CN2" s="167"/>
      <c r="CO2" s="167"/>
      <c r="CP2" s="167"/>
      <c r="CQ2" s="168" t="s">
        <v>102</v>
      </c>
      <c r="CR2" s="167">
        <v>2</v>
      </c>
      <c r="CS2" s="167"/>
      <c r="CT2" s="167"/>
      <c r="CU2" s="167" t="s">
        <v>105</v>
      </c>
      <c r="CV2" s="167"/>
      <c r="CW2" s="167" t="s">
        <v>78</v>
      </c>
      <c r="CX2" s="167"/>
    </row>
    <row r="3" spans="1:102" ht="18">
      <c r="A3" s="33" t="s">
        <v>1411</v>
      </c>
      <c r="B3" s="22"/>
      <c r="C3" s="22"/>
      <c r="D3" s="22"/>
      <c r="E3" s="22"/>
      <c r="F3" s="22"/>
      <c r="G3" s="22"/>
      <c r="H3" s="22"/>
      <c r="I3" s="22"/>
      <c r="J3" s="22"/>
      <c r="K3" s="22"/>
      <c r="L3" s="22"/>
      <c r="M3" s="22"/>
      <c r="N3" s="22"/>
      <c r="O3" s="22"/>
      <c r="P3" s="22"/>
      <c r="Q3" s="22"/>
      <c r="R3" s="40"/>
      <c r="CB3" s="167" t="s">
        <v>1035</v>
      </c>
      <c r="CC3" s="167"/>
      <c r="CD3" s="167" t="s">
        <v>133</v>
      </c>
      <c r="CE3" s="167"/>
      <c r="CF3" s="167" t="s">
        <v>101</v>
      </c>
      <c r="CG3" s="167" t="s">
        <v>109</v>
      </c>
      <c r="CH3" s="167">
        <v>24</v>
      </c>
      <c r="CI3" s="167"/>
      <c r="CJ3" s="167" t="s">
        <v>1182</v>
      </c>
      <c r="CK3" s="167">
        <v>2</v>
      </c>
      <c r="CL3" s="167">
        <v>0.32</v>
      </c>
      <c r="CM3" s="167"/>
      <c r="CN3" s="167"/>
      <c r="CO3" s="167"/>
      <c r="CP3" s="167"/>
      <c r="CQ3" s="169" t="s">
        <v>103</v>
      </c>
      <c r="CR3" s="167">
        <v>3</v>
      </c>
      <c r="CS3" s="167"/>
      <c r="CT3" s="167"/>
      <c r="CU3" s="167" t="s">
        <v>106</v>
      </c>
      <c r="CV3" s="167"/>
      <c r="CW3" s="167" t="s">
        <v>79</v>
      </c>
      <c r="CX3" s="167"/>
    </row>
    <row r="4" spans="1:102" ht="13.5" thickBot="1">
      <c r="A4" s="34" t="s">
        <v>1412</v>
      </c>
      <c r="B4" s="23"/>
      <c r="C4" s="23"/>
      <c r="D4" s="23"/>
      <c r="E4" s="23"/>
      <c r="F4" s="23"/>
      <c r="G4" s="23"/>
      <c r="H4" s="23"/>
      <c r="I4" s="23"/>
      <c r="J4" s="23"/>
      <c r="K4" s="23"/>
      <c r="L4" s="23"/>
      <c r="M4" s="23"/>
      <c r="N4" s="23"/>
      <c r="O4" s="23"/>
      <c r="P4" s="23"/>
      <c r="Q4" s="23"/>
      <c r="R4" s="45"/>
      <c r="CB4" s="170"/>
      <c r="CC4" s="170"/>
      <c r="CD4" s="170"/>
      <c r="CE4" s="170"/>
      <c r="CF4" s="170"/>
      <c r="CG4" s="170"/>
      <c r="CH4" s="170">
        <v>26</v>
      </c>
      <c r="CI4" s="170"/>
      <c r="CJ4" s="170" t="s">
        <v>1183</v>
      </c>
      <c r="CK4" s="170">
        <v>8</v>
      </c>
      <c r="CL4" s="170">
        <v>0.35</v>
      </c>
      <c r="CM4" s="170"/>
      <c r="CN4" s="170"/>
      <c r="CO4" s="170"/>
      <c r="CP4" s="170"/>
      <c r="CQ4" s="171" t="s">
        <v>104</v>
      </c>
      <c r="CR4" s="170">
        <v>4</v>
      </c>
      <c r="CS4" s="170"/>
      <c r="CT4" s="170"/>
      <c r="CU4" s="170"/>
      <c r="CV4" s="170"/>
      <c r="CW4" s="170"/>
      <c r="CX4" s="167"/>
    </row>
    <row r="5" spans="1:103" s="32" customFormat="1" ht="24.75" customHeight="1">
      <c r="A5" s="66" t="s">
        <v>1378</v>
      </c>
      <c r="B5" s="24"/>
      <c r="C5" s="24"/>
      <c r="D5" s="24"/>
      <c r="E5" s="24"/>
      <c r="F5" s="24"/>
      <c r="G5" s="24"/>
      <c r="H5" s="24"/>
      <c r="I5" s="24"/>
      <c r="J5" s="24"/>
      <c r="K5" s="24"/>
      <c r="L5" s="24"/>
      <c r="M5" s="24"/>
      <c r="N5" s="24"/>
      <c r="O5" s="24"/>
      <c r="P5" s="26"/>
      <c r="Q5" s="26"/>
      <c r="R5" s="41"/>
      <c r="CB5" s="167" t="s">
        <v>1080</v>
      </c>
      <c r="CC5" s="167"/>
      <c r="CD5" s="167"/>
      <c r="CE5" s="167"/>
      <c r="CF5" s="167"/>
      <c r="CG5" s="167"/>
      <c r="CH5" s="167">
        <v>28</v>
      </c>
      <c r="CI5" s="167"/>
      <c r="CJ5" s="167" t="s">
        <v>1189</v>
      </c>
      <c r="CK5" s="167">
        <v>16</v>
      </c>
      <c r="CL5" s="167">
        <v>0.38</v>
      </c>
      <c r="CM5" s="167"/>
      <c r="CN5" s="167"/>
      <c r="CO5" s="167"/>
      <c r="CP5" s="167"/>
      <c r="CQ5" s="167"/>
      <c r="CR5" s="167"/>
      <c r="CS5" s="167"/>
      <c r="CT5" s="167"/>
      <c r="CU5" s="167"/>
      <c r="CV5" s="167"/>
      <c r="CW5" s="167"/>
      <c r="CX5" s="167"/>
      <c r="CY5"/>
    </row>
    <row r="6" spans="1:103" s="32" customFormat="1" ht="15" customHeight="1">
      <c r="A6" s="24"/>
      <c r="B6" s="108" t="s">
        <v>1203</v>
      </c>
      <c r="C6" s="124"/>
      <c r="D6" s="80" t="s">
        <v>189</v>
      </c>
      <c r="E6" s="24"/>
      <c r="F6" s="108" t="s">
        <v>1306</v>
      </c>
      <c r="G6" s="108"/>
      <c r="H6" s="108"/>
      <c r="I6" s="108"/>
      <c r="J6" s="98" t="str">
        <f>VLOOKUP($D$6,Precipitation!$A$5:$N$838,14,FALSE)</f>
        <v>-</v>
      </c>
      <c r="K6" s="24" t="s">
        <v>196</v>
      </c>
      <c r="L6" s="24"/>
      <c r="M6" s="24"/>
      <c r="N6" s="24"/>
      <c r="O6" s="24"/>
      <c r="P6" s="26"/>
      <c r="Q6" s="26"/>
      <c r="R6" s="41"/>
      <c r="CB6" s="167">
        <v>1</v>
      </c>
      <c r="CC6" s="167"/>
      <c r="CD6" s="167"/>
      <c r="CE6" s="167"/>
      <c r="CF6" s="167"/>
      <c r="CG6" s="167"/>
      <c r="CH6" s="167">
        <v>30</v>
      </c>
      <c r="CI6" s="167"/>
      <c r="CJ6" s="167" t="s">
        <v>1025</v>
      </c>
      <c r="CK6" s="167">
        <v>32</v>
      </c>
      <c r="CL6" s="167">
        <v>0.4</v>
      </c>
      <c r="CM6" s="167"/>
      <c r="CN6" s="167"/>
      <c r="CO6" s="167"/>
      <c r="CP6" s="167"/>
      <c r="CQ6" s="167"/>
      <c r="CR6" s="167"/>
      <c r="CS6" s="167"/>
      <c r="CT6" s="167"/>
      <c r="CU6" s="167"/>
      <c r="CV6" s="167"/>
      <c r="CW6" s="167"/>
      <c r="CX6" s="167"/>
      <c r="CY6"/>
    </row>
    <row r="7" spans="1:102" ht="12.75">
      <c r="A7" s="24"/>
      <c r="B7" s="24"/>
      <c r="C7" s="24"/>
      <c r="D7" s="24"/>
      <c r="E7" s="24"/>
      <c r="F7" s="24"/>
      <c r="G7" s="24"/>
      <c r="H7" s="24"/>
      <c r="I7" s="24"/>
      <c r="J7" s="24"/>
      <c r="K7" s="24"/>
      <c r="L7" s="24"/>
      <c r="M7" s="24"/>
      <c r="N7" s="24"/>
      <c r="O7" s="24"/>
      <c r="P7" s="26"/>
      <c r="Q7" s="26"/>
      <c r="R7" s="41"/>
      <c r="CB7" s="167">
        <v>2</v>
      </c>
      <c r="CC7" s="167"/>
      <c r="CD7" s="167"/>
      <c r="CE7" s="167"/>
      <c r="CF7" s="167"/>
      <c r="CG7" s="167"/>
      <c r="CH7" s="167">
        <v>32</v>
      </c>
      <c r="CI7" s="167"/>
      <c r="CJ7" s="167" t="s">
        <v>1026</v>
      </c>
      <c r="CK7" s="167">
        <v>128</v>
      </c>
      <c r="CL7" s="167">
        <v>0.45</v>
      </c>
      <c r="CM7" s="167"/>
      <c r="CN7" s="167"/>
      <c r="CO7" s="167"/>
      <c r="CP7" s="167"/>
      <c r="CQ7" s="167"/>
      <c r="CR7" s="167"/>
      <c r="CS7" s="167"/>
      <c r="CT7" s="167"/>
      <c r="CU7" s="167"/>
      <c r="CV7" s="167"/>
      <c r="CW7" s="167"/>
      <c r="CX7" s="167"/>
    </row>
    <row r="8" spans="1:102" ht="12.75" customHeight="1">
      <c r="A8" s="24"/>
      <c r="B8" s="24"/>
      <c r="C8" s="24"/>
      <c r="D8" s="24"/>
      <c r="E8" s="24"/>
      <c r="F8" s="24" t="s">
        <v>261</v>
      </c>
      <c r="G8" s="24"/>
      <c r="H8" s="24"/>
      <c r="I8" s="24"/>
      <c r="J8" s="24"/>
      <c r="K8" s="24"/>
      <c r="L8" s="24"/>
      <c r="M8" s="24"/>
      <c r="N8" s="24"/>
      <c r="O8" s="24"/>
      <c r="P8" s="26"/>
      <c r="Q8" s="26"/>
      <c r="R8" s="41"/>
      <c r="CB8" s="167">
        <v>3</v>
      </c>
      <c r="CC8" s="167"/>
      <c r="CD8" s="167"/>
      <c r="CE8" s="167"/>
      <c r="CF8" s="167"/>
      <c r="CG8" s="167"/>
      <c r="CH8" s="167">
        <v>34</v>
      </c>
      <c r="CI8" s="167"/>
      <c r="CJ8" s="167"/>
      <c r="CK8" s="167"/>
      <c r="CL8" s="167"/>
      <c r="CM8" s="167"/>
      <c r="CN8" s="167"/>
      <c r="CO8" s="167"/>
      <c r="CP8" s="167"/>
      <c r="CQ8" s="167"/>
      <c r="CR8" s="167"/>
      <c r="CS8" s="167"/>
      <c r="CT8" s="167"/>
      <c r="CU8" s="167"/>
      <c r="CV8" s="167"/>
      <c r="CW8" s="167"/>
      <c r="CX8" s="167"/>
    </row>
    <row r="9" spans="1:102" ht="12.75">
      <c r="A9" s="24"/>
      <c r="B9" s="24"/>
      <c r="C9" s="24"/>
      <c r="D9" s="24"/>
      <c r="E9" s="24"/>
      <c r="F9" s="24" t="s">
        <v>197</v>
      </c>
      <c r="G9" s="24" t="s">
        <v>198</v>
      </c>
      <c r="H9" s="24" t="s">
        <v>86</v>
      </c>
      <c r="I9" s="24" t="s">
        <v>87</v>
      </c>
      <c r="J9" s="24" t="s">
        <v>88</v>
      </c>
      <c r="K9" s="24" t="s">
        <v>89</v>
      </c>
      <c r="L9" s="24" t="s">
        <v>90</v>
      </c>
      <c r="M9" s="24" t="s">
        <v>91</v>
      </c>
      <c r="N9" s="24" t="s">
        <v>92</v>
      </c>
      <c r="O9" s="24" t="s">
        <v>93</v>
      </c>
      <c r="P9" s="26" t="s">
        <v>94</v>
      </c>
      <c r="Q9" s="26" t="s">
        <v>95</v>
      </c>
      <c r="R9" s="41"/>
      <c r="CB9" s="167">
        <v>4</v>
      </c>
      <c r="CC9" s="167"/>
      <c r="CD9" s="167"/>
      <c r="CE9" s="167"/>
      <c r="CF9" s="167"/>
      <c r="CG9" s="167"/>
      <c r="CH9" s="167"/>
      <c r="CI9" s="167"/>
      <c r="CJ9" s="167"/>
      <c r="CK9" s="167"/>
      <c r="CL9" s="167"/>
      <c r="CM9" s="167"/>
      <c r="CN9" s="167"/>
      <c r="CO9" s="167"/>
      <c r="CP9" s="167"/>
      <c r="CQ9" s="167"/>
      <c r="CR9" s="167"/>
      <c r="CS9" s="167"/>
      <c r="CT9" s="167"/>
      <c r="CU9" s="167"/>
      <c r="CV9" s="167"/>
      <c r="CW9" s="167"/>
      <c r="CX9" s="167"/>
    </row>
    <row r="10" spans="1:102" ht="12.75">
      <c r="A10" s="24"/>
      <c r="B10" s="24"/>
      <c r="C10" s="24"/>
      <c r="D10" s="24"/>
      <c r="E10" s="24"/>
      <c r="F10" s="98" t="str">
        <f>VLOOKUP($D$6,Precipitation!$A$5:$N$838,2,FALSE)</f>
        <v>-</v>
      </c>
      <c r="G10" s="98" t="str">
        <f>VLOOKUP($D$6,Precipitation!$A$5:$N$838,3,FALSE)</f>
        <v>-</v>
      </c>
      <c r="H10" s="98" t="str">
        <f>VLOOKUP($D$6,Precipitation!$A$5:$N$838,3,FALSE)</f>
        <v>-</v>
      </c>
      <c r="I10" s="98" t="str">
        <f>VLOOKUP($D$6,Precipitation!$A$5:$N$838,5,FALSE)</f>
        <v>-</v>
      </c>
      <c r="J10" s="98" t="str">
        <f>VLOOKUP($D$6,Precipitation!$A$5:$N$838,6,FALSE)</f>
        <v>-</v>
      </c>
      <c r="K10" s="98" t="str">
        <f>VLOOKUP($D$6,Precipitation!$A$5:$N$838,7,FALSE)</f>
        <v>-</v>
      </c>
      <c r="L10" s="98" t="str">
        <f>VLOOKUP($D$6,Precipitation!$A$5:$N$838,8,FALSE)</f>
        <v>-</v>
      </c>
      <c r="M10" s="98" t="str">
        <f>VLOOKUP($D$6,Precipitation!$A$5:$N$838,9,FALSE)</f>
        <v>-</v>
      </c>
      <c r="N10" s="98" t="str">
        <f>VLOOKUP($D$6,Precipitation!$A$5:$N$838,10,FALSE)</f>
        <v>-</v>
      </c>
      <c r="O10" s="98" t="str">
        <f>VLOOKUP($D$6,Precipitation!$A$5:$N$838,11,FALSE)</f>
        <v>-</v>
      </c>
      <c r="P10" s="98" t="str">
        <f>VLOOKUP($D$6,Precipitation!$A$5:$N$838,12,FALSE)</f>
        <v>-</v>
      </c>
      <c r="Q10" s="98" t="str">
        <f>VLOOKUP($D$6,Precipitation!$A$5:$N$838,13,FALSE)</f>
        <v>-</v>
      </c>
      <c r="R10" s="41"/>
      <c r="CB10" s="167">
        <v>5</v>
      </c>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row>
    <row r="11" spans="1:102" ht="12.75">
      <c r="A11" s="24"/>
      <c r="B11" s="24"/>
      <c r="C11" s="24"/>
      <c r="D11" s="24"/>
      <c r="E11" s="24"/>
      <c r="F11" s="24"/>
      <c r="G11" s="24"/>
      <c r="H11" s="24"/>
      <c r="I11" s="24"/>
      <c r="J11" s="24"/>
      <c r="K11" s="24"/>
      <c r="L11" s="24"/>
      <c r="M11" s="24"/>
      <c r="N11" s="24"/>
      <c r="O11" s="24"/>
      <c r="P11" s="26"/>
      <c r="Q11" s="26"/>
      <c r="R11" s="41"/>
      <c r="CB11" s="167">
        <v>6</v>
      </c>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row>
    <row r="12" spans="1:102" ht="12.75">
      <c r="A12" s="24"/>
      <c r="B12" s="24" t="s">
        <v>1422</v>
      </c>
      <c r="C12" s="24"/>
      <c r="D12" s="80" t="s">
        <v>189</v>
      </c>
      <c r="E12" s="24"/>
      <c r="F12" s="108" t="s">
        <v>97</v>
      </c>
      <c r="G12" s="108"/>
      <c r="H12" s="108"/>
      <c r="I12" s="108"/>
      <c r="J12" s="124"/>
      <c r="K12" s="98" t="str">
        <f>IF(OR(Garden="&lt;Select&gt;",EZone="&lt;Select&gt;"),"-",INDEX(Evapo!B3:IB7,MATCH(Garden,GardenType,0),MATCH(EZone,Zones,0)+12))</f>
        <v>-</v>
      </c>
      <c r="L12" s="24" t="s">
        <v>196</v>
      </c>
      <c r="M12" s="24"/>
      <c r="N12" s="24"/>
      <c r="O12" s="24"/>
      <c r="P12" s="26"/>
      <c r="Q12" s="26"/>
      <c r="R12" s="41"/>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row>
    <row r="13" spans="1:102" ht="12.75">
      <c r="A13" s="24"/>
      <c r="B13" s="102" t="s">
        <v>1356</v>
      </c>
      <c r="C13" s="103"/>
      <c r="D13" s="24"/>
      <c r="E13" s="24"/>
      <c r="F13" s="24"/>
      <c r="G13" s="24"/>
      <c r="H13" s="24"/>
      <c r="I13" s="24"/>
      <c r="J13" s="24"/>
      <c r="K13" s="24"/>
      <c r="L13" s="24"/>
      <c r="M13" s="24"/>
      <c r="N13" s="24"/>
      <c r="O13" s="24"/>
      <c r="P13" s="26"/>
      <c r="Q13" s="26"/>
      <c r="R13" s="41"/>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row>
    <row r="14" spans="1:102" ht="12.75">
      <c r="A14" s="24"/>
      <c r="B14" s="24"/>
      <c r="C14" s="24"/>
      <c r="D14" s="24"/>
      <c r="E14" s="24"/>
      <c r="F14" s="24" t="s">
        <v>122</v>
      </c>
      <c r="G14" s="24"/>
      <c r="H14" s="24"/>
      <c r="I14" s="24"/>
      <c r="J14" s="24"/>
      <c r="K14" s="24"/>
      <c r="L14" s="24"/>
      <c r="M14" s="24"/>
      <c r="N14" s="24"/>
      <c r="O14" s="24"/>
      <c r="P14" s="26"/>
      <c r="Q14" s="26"/>
      <c r="R14" s="41"/>
      <c r="CB14" s="87"/>
      <c r="CC14" s="87"/>
      <c r="CD14" s="87"/>
      <c r="CE14" s="87"/>
      <c r="CF14" s="87"/>
      <c r="CG14" s="87"/>
      <c r="CH14" s="87"/>
      <c r="CI14" s="87"/>
      <c r="CJ14" s="87"/>
      <c r="CK14" s="87"/>
      <c r="CL14" s="87"/>
      <c r="CM14" s="87"/>
      <c r="CN14" s="87"/>
      <c r="CO14" s="87"/>
      <c r="CP14" s="87"/>
      <c r="CQ14" s="87"/>
      <c r="CR14" s="87"/>
      <c r="CS14" s="87"/>
      <c r="CT14" s="87"/>
      <c r="CU14" s="87"/>
      <c r="CV14" s="87"/>
      <c r="CW14" s="87"/>
      <c r="CX14" s="87"/>
    </row>
    <row r="15" spans="1:102" ht="12.75">
      <c r="A15" s="24"/>
      <c r="B15" s="24"/>
      <c r="C15" s="24"/>
      <c r="D15" s="24"/>
      <c r="E15" s="24"/>
      <c r="F15" s="24" t="s">
        <v>197</v>
      </c>
      <c r="G15" s="24" t="s">
        <v>198</v>
      </c>
      <c r="H15" s="24" t="s">
        <v>86</v>
      </c>
      <c r="I15" s="24" t="s">
        <v>87</v>
      </c>
      <c r="J15" s="24" t="s">
        <v>88</v>
      </c>
      <c r="K15" s="24" t="s">
        <v>89</v>
      </c>
      <c r="L15" s="24" t="s">
        <v>90</v>
      </c>
      <c r="M15" s="24" t="s">
        <v>91</v>
      </c>
      <c r="N15" s="24" t="s">
        <v>92</v>
      </c>
      <c r="O15" s="24" t="s">
        <v>93</v>
      </c>
      <c r="P15" s="26" t="s">
        <v>94</v>
      </c>
      <c r="Q15" s="26" t="s">
        <v>95</v>
      </c>
      <c r="R15" s="41"/>
      <c r="CB15" s="87"/>
      <c r="CC15" s="87"/>
      <c r="CD15" s="87"/>
      <c r="CE15" s="87"/>
      <c r="CF15" s="87"/>
      <c r="CG15" s="87"/>
      <c r="CH15" s="87"/>
      <c r="CI15" s="87"/>
      <c r="CJ15" s="87"/>
      <c r="CK15" s="87"/>
      <c r="CL15" s="87"/>
      <c r="CM15" s="87"/>
      <c r="CN15" s="87"/>
      <c r="CO15" s="87"/>
      <c r="CP15" s="87"/>
      <c r="CQ15" s="87"/>
      <c r="CR15" s="87"/>
      <c r="CS15" s="87"/>
      <c r="CT15" s="87"/>
      <c r="CU15" s="87"/>
      <c r="CV15" s="87"/>
      <c r="CW15" s="87"/>
      <c r="CX15" s="87"/>
    </row>
    <row r="16" spans="1:102" ht="12.75">
      <c r="A16" s="24"/>
      <c r="B16" s="24" t="s">
        <v>1295</v>
      </c>
      <c r="C16" s="80" t="s">
        <v>189</v>
      </c>
      <c r="D16" s="24"/>
      <c r="E16" s="24"/>
      <c r="F16" s="98" t="str">
        <f>IF(OR(Garden="&lt;Select&gt;",EZone="&lt;Select&gt;"),"-",INDEX(Evapo!B3:IB7,MATCH(Garden,GardenType,0),MATCH(EZone,Zones,0)))</f>
        <v>-</v>
      </c>
      <c r="G16" s="98" t="str">
        <f>IF(OR(Garden="&lt;Select&gt;",EZone="&lt;Select&gt;"),"-",INDEX(Evapo!B3:IB7,MATCH(Garden,GardenType,0),MATCH(EZone,Zones,0)+1))</f>
        <v>-</v>
      </c>
      <c r="H16" s="98" t="str">
        <f>IF(OR(Garden="&lt;Select&gt;",EZone="&lt;Select&gt;"),"-",INDEX(Evapo!B3:IB7,MATCH(Garden,GardenType,0),MATCH(EZone,Zones,0)+2))</f>
        <v>-</v>
      </c>
      <c r="I16" s="98" t="str">
        <f>IF(OR(Garden="&lt;Select&gt;",EZone="&lt;Select&gt;"),"-",INDEX(Evapo!B3:IB7,MATCH(Garden,GardenType,0),MATCH(EZone,Zones,0)+3))</f>
        <v>-</v>
      </c>
      <c r="J16" s="98" t="str">
        <f>IF(OR(Garden="&lt;Select&gt;",EZone="&lt;Select&gt;"),"-",INDEX(Evapo!B3:IB7,MATCH(Garden,GardenType,0),MATCH(EZone,Zones,0)+4))</f>
        <v>-</v>
      </c>
      <c r="K16" s="98" t="str">
        <f>IF(OR(Garden="&lt;Select&gt;",EZone="&lt;Select&gt;"),"-",INDEX(Evapo!B3:IB7,MATCH(Garden,GardenType,0),MATCH(EZone,Zones,0)+5))</f>
        <v>-</v>
      </c>
      <c r="L16" s="98" t="str">
        <f>IF(OR(Garden="&lt;Select&gt;",EZone="&lt;Select&gt;"),"-",INDEX(Evapo!B3:IB7,MATCH(Garden,GardenType,0),MATCH(EZone,Zones,0)+6))</f>
        <v>-</v>
      </c>
      <c r="M16" s="98" t="str">
        <f>IF(OR(Garden="&lt;Select&gt;",EZone="&lt;Select&gt;"),"-",INDEX(Evapo!B3:IB7,MATCH(Garden,GardenType,0),MATCH(EZone,Zones,0)+7))</f>
        <v>-</v>
      </c>
      <c r="N16" s="98" t="str">
        <f>IF(OR(Garden="&lt;Select&gt;",EZone="&lt;Select&gt;"),"-",INDEX(Evapo!B3:IB7,MATCH(Garden,GardenType,0),MATCH(EZone,Zones,0)+8))</f>
        <v>-</v>
      </c>
      <c r="O16" s="98" t="str">
        <f>IF(OR(Garden="&lt;Select&gt;",EZone="&lt;Select&gt;"),"-",INDEX(Evapo!B3:IB7,MATCH(Garden,GardenType,0),MATCH(EZone,Zones,0)+9))</f>
        <v>-</v>
      </c>
      <c r="P16" s="98" t="str">
        <f>IF(OR(Garden="&lt;Select&gt;",EZone="&lt;Select&gt;"),"-",INDEX(Evapo!B3:IB7,MATCH(Garden,GardenType,0),MATCH(EZone,Zones,0)+10))</f>
        <v>-</v>
      </c>
      <c r="Q16" s="98" t="str">
        <f>IF(OR(Garden="&lt;Select&gt;",EZone="&lt;Select&gt;"),"-",INDEX(Evapo!B3:IB7,MATCH(Garden,GardenType,0),MATCH(EZone,Zones,0)+11))</f>
        <v>-</v>
      </c>
      <c r="R16" s="41"/>
      <c r="CB16" s="87"/>
      <c r="CC16" s="87"/>
      <c r="CD16" s="87"/>
      <c r="CE16" s="87"/>
      <c r="CF16" s="87"/>
      <c r="CG16" s="87"/>
      <c r="CH16" s="87"/>
      <c r="CI16" s="87"/>
      <c r="CJ16" s="87"/>
      <c r="CK16" s="87"/>
      <c r="CL16" s="87"/>
      <c r="CM16" s="87"/>
      <c r="CN16" s="87"/>
      <c r="CO16" s="87"/>
      <c r="CP16" s="87"/>
      <c r="CQ16" s="87"/>
      <c r="CR16" s="87"/>
      <c r="CS16" s="87"/>
      <c r="CT16" s="87"/>
      <c r="CU16" s="87"/>
      <c r="CV16" s="87"/>
      <c r="CW16" s="87"/>
      <c r="CX16" s="87"/>
    </row>
    <row r="17" spans="1:102" ht="12.75">
      <c r="A17" s="24"/>
      <c r="B17" s="24"/>
      <c r="C17" s="24"/>
      <c r="D17" s="24"/>
      <c r="E17" s="24"/>
      <c r="F17" s="24"/>
      <c r="G17" s="24"/>
      <c r="H17" s="24"/>
      <c r="I17" s="24"/>
      <c r="J17" s="24"/>
      <c r="K17" s="24"/>
      <c r="L17" s="24"/>
      <c r="M17" s="24"/>
      <c r="N17" s="24"/>
      <c r="O17" s="24"/>
      <c r="P17" s="26"/>
      <c r="Q17" s="26"/>
      <c r="R17" s="41"/>
      <c r="CB17" s="87"/>
      <c r="CC17" s="87"/>
      <c r="CD17" s="87"/>
      <c r="CE17" s="87"/>
      <c r="CF17" s="87"/>
      <c r="CG17" s="87"/>
      <c r="CH17" s="87"/>
      <c r="CI17" s="87"/>
      <c r="CJ17" s="87"/>
      <c r="CK17" s="87"/>
      <c r="CL17" s="87"/>
      <c r="CM17" s="87"/>
      <c r="CN17" s="87"/>
      <c r="CO17" s="87"/>
      <c r="CP17" s="87"/>
      <c r="CQ17" s="87"/>
      <c r="CR17" s="87"/>
      <c r="CS17" s="87"/>
      <c r="CT17" s="87"/>
      <c r="CU17" s="87"/>
      <c r="CV17" s="87"/>
      <c r="CW17" s="87"/>
      <c r="CX17" s="87"/>
    </row>
    <row r="18" spans="1:18" ht="12.75">
      <c r="A18" s="24"/>
      <c r="B18" s="24" t="s">
        <v>931</v>
      </c>
      <c r="C18" s="80">
        <v>3600</v>
      </c>
      <c r="D18" s="24" t="s">
        <v>932</v>
      </c>
      <c r="E18" s="24"/>
      <c r="F18" s="26"/>
      <c r="G18" s="26"/>
      <c r="H18" s="26"/>
      <c r="I18" s="26"/>
      <c r="J18" s="26"/>
      <c r="K18" s="26"/>
      <c r="L18" s="26"/>
      <c r="M18" s="26"/>
      <c r="N18" s="26"/>
      <c r="O18" s="26"/>
      <c r="P18" s="26"/>
      <c r="Q18" s="26"/>
      <c r="R18" s="41"/>
    </row>
    <row r="19" spans="1:18" ht="12.75">
      <c r="A19" s="24"/>
      <c r="B19" s="24"/>
      <c r="C19" s="24"/>
      <c r="D19" s="24"/>
      <c r="E19" s="24"/>
      <c r="F19" s="26"/>
      <c r="G19" s="26"/>
      <c r="H19" s="26"/>
      <c r="I19" s="26"/>
      <c r="J19" s="26"/>
      <c r="K19" s="26"/>
      <c r="L19" s="26"/>
      <c r="M19" s="26"/>
      <c r="N19" s="26"/>
      <c r="O19" s="26"/>
      <c r="P19" s="26"/>
      <c r="Q19" s="26"/>
      <c r="R19" s="41"/>
    </row>
    <row r="20" spans="1:18" ht="15">
      <c r="A20" s="66" t="s">
        <v>1413</v>
      </c>
      <c r="B20" s="24"/>
      <c r="C20" s="24"/>
      <c r="D20" s="24"/>
      <c r="E20" s="24"/>
      <c r="F20" s="24"/>
      <c r="G20" s="24"/>
      <c r="H20" s="24"/>
      <c r="I20" s="24"/>
      <c r="J20" s="24"/>
      <c r="K20" s="24"/>
      <c r="L20" s="24"/>
      <c r="M20" s="24"/>
      <c r="N20" s="24"/>
      <c r="O20" s="24"/>
      <c r="P20" s="26"/>
      <c r="Q20" s="26"/>
      <c r="R20" s="41"/>
    </row>
    <row r="21" spans="1:18" ht="12.75">
      <c r="A21" s="24" t="s">
        <v>1414</v>
      </c>
      <c r="B21" s="24"/>
      <c r="C21" s="24"/>
      <c r="D21" s="24"/>
      <c r="E21" s="24"/>
      <c r="F21" s="24"/>
      <c r="G21" s="24"/>
      <c r="H21" s="24"/>
      <c r="I21" s="24"/>
      <c r="J21" s="24"/>
      <c r="K21" s="24"/>
      <c r="L21" s="24"/>
      <c r="M21" s="24"/>
      <c r="N21" s="24"/>
      <c r="O21" s="24"/>
      <c r="P21" s="26"/>
      <c r="Q21" s="26"/>
      <c r="R21" s="41"/>
    </row>
    <row r="22" spans="1:18" ht="12.75">
      <c r="A22" s="24"/>
      <c r="B22" s="24"/>
      <c r="C22" s="24"/>
      <c r="D22" s="24"/>
      <c r="E22" s="24"/>
      <c r="F22" s="24"/>
      <c r="G22" s="24"/>
      <c r="H22" s="24"/>
      <c r="I22" s="24"/>
      <c r="J22" s="24"/>
      <c r="K22" s="24"/>
      <c r="L22" s="24"/>
      <c r="M22" s="24"/>
      <c r="N22" s="24"/>
      <c r="O22" s="24"/>
      <c r="P22" s="26"/>
      <c r="Q22" s="26"/>
      <c r="R22" s="41"/>
    </row>
    <row r="23" spans="1:18" ht="12.75">
      <c r="A23" s="24"/>
      <c r="B23" s="24" t="s">
        <v>1079</v>
      </c>
      <c r="C23" s="80" t="s">
        <v>189</v>
      </c>
      <c r="D23" s="24"/>
      <c r="E23" s="24" t="s">
        <v>1166</v>
      </c>
      <c r="F23" s="24"/>
      <c r="G23" s="125" t="str">
        <f>IF(C23="&lt;Select&gt;","-",IF(C24="&lt;Select&gt;","Cloth Washer?",IF(C24="Yes",VLOOKUP(C23,GeneratedGreywater!$A$17:$D$22,4,FALSE),IF(C24="No",VLOOKUP(C23,GeneratedGreywater!$A$17:$D$22,3,FALSE),"Error"))))</f>
        <v>-</v>
      </c>
      <c r="H23" s="126"/>
      <c r="I23" s="24" t="s">
        <v>1305</v>
      </c>
      <c r="J23" s="24"/>
      <c r="K23" s="24"/>
      <c r="L23" s="24"/>
      <c r="M23" s="24"/>
      <c r="N23" s="24"/>
      <c r="O23" s="24"/>
      <c r="P23" s="26"/>
      <c r="Q23" s="26"/>
      <c r="R23" s="41"/>
    </row>
    <row r="24" spans="1:18" ht="12.75">
      <c r="A24" s="24"/>
      <c r="B24" s="24" t="s">
        <v>1033</v>
      </c>
      <c r="C24" s="80" t="s">
        <v>189</v>
      </c>
      <c r="D24" s="24"/>
      <c r="E24" s="24"/>
      <c r="F24" s="24"/>
      <c r="G24" s="24"/>
      <c r="H24" s="24"/>
      <c r="I24" s="24"/>
      <c r="J24" s="24"/>
      <c r="K24" s="24"/>
      <c r="L24" s="24"/>
      <c r="M24" s="24"/>
      <c r="N24" s="24"/>
      <c r="O24" s="24"/>
      <c r="P24" s="26"/>
      <c r="Q24" s="26"/>
      <c r="R24" s="41"/>
    </row>
    <row r="25" spans="1:18" ht="12.75">
      <c r="A25" s="24"/>
      <c r="B25" s="24"/>
      <c r="C25" s="24"/>
      <c r="D25" s="24"/>
      <c r="E25" s="24"/>
      <c r="F25" s="24"/>
      <c r="G25" s="24"/>
      <c r="H25" s="24"/>
      <c r="I25" s="24"/>
      <c r="J25" s="24"/>
      <c r="K25" s="24"/>
      <c r="L25" s="24"/>
      <c r="M25" s="24"/>
      <c r="N25" s="24"/>
      <c r="O25" s="24"/>
      <c r="P25" s="26"/>
      <c r="Q25" s="26"/>
      <c r="R25" s="41"/>
    </row>
    <row r="26" spans="1:18" ht="12.75">
      <c r="A26" s="24"/>
      <c r="B26" s="24"/>
      <c r="C26" s="24"/>
      <c r="D26" s="24"/>
      <c r="E26" s="24"/>
      <c r="F26" s="24"/>
      <c r="G26" s="24"/>
      <c r="H26" s="24"/>
      <c r="I26" s="24"/>
      <c r="J26" s="24"/>
      <c r="K26" s="24"/>
      <c r="L26" s="24"/>
      <c r="M26" s="24"/>
      <c r="N26" s="24"/>
      <c r="O26" s="24"/>
      <c r="P26" s="26"/>
      <c r="Q26" s="26"/>
      <c r="R26" s="41"/>
    </row>
    <row r="27" spans="1:18" ht="12.75">
      <c r="A27" s="24"/>
      <c r="B27" s="24"/>
      <c r="C27" s="24"/>
      <c r="D27" s="24"/>
      <c r="E27" s="24"/>
      <c r="G27" s="24"/>
      <c r="H27" s="24"/>
      <c r="I27" s="24"/>
      <c r="J27" s="24"/>
      <c r="K27" s="24"/>
      <c r="L27" s="24"/>
      <c r="M27" s="24"/>
      <c r="N27" s="24"/>
      <c r="O27" s="24"/>
      <c r="P27" s="26"/>
      <c r="Q27" s="26"/>
      <c r="R27" s="41"/>
    </row>
    <row r="28" spans="1:18" ht="12.75">
      <c r="A28" s="24"/>
      <c r="B28" s="24"/>
      <c r="C28" s="24"/>
      <c r="D28" s="24"/>
      <c r="E28" s="24"/>
      <c r="F28" s="110" t="s">
        <v>1415</v>
      </c>
      <c r="G28" s="110"/>
      <c r="H28" s="110"/>
      <c r="I28" s="110"/>
      <c r="J28" s="110"/>
      <c r="K28" s="89" t="str">
        <f>IF(OR(C24="&lt;Select&gt;",C23="&lt;Select&gt;"),"-",GeneratedGreywater!S41)</f>
        <v>-</v>
      </c>
      <c r="L28" s="24"/>
      <c r="M28" s="24"/>
      <c r="N28" s="24"/>
      <c r="O28" s="24"/>
      <c r="P28" s="26"/>
      <c r="Q28" s="26"/>
      <c r="R28" s="41"/>
    </row>
    <row r="29" spans="1:18" ht="12.75">
      <c r="A29" s="24"/>
      <c r="B29" s="24"/>
      <c r="C29" s="24"/>
      <c r="D29" s="24"/>
      <c r="E29" s="24"/>
      <c r="F29" s="110"/>
      <c r="G29" s="110"/>
      <c r="H29" s="110"/>
      <c r="I29" s="110"/>
      <c r="J29" s="110"/>
      <c r="K29" s="24"/>
      <c r="L29" s="24"/>
      <c r="M29" s="24"/>
      <c r="N29" s="24"/>
      <c r="O29" s="24"/>
      <c r="P29" s="26"/>
      <c r="Q29" s="26"/>
      <c r="R29" s="41"/>
    </row>
    <row r="30" spans="1:18" ht="12.75">
      <c r="A30" s="24"/>
      <c r="B30" s="24"/>
      <c r="C30" s="24"/>
      <c r="D30" s="24"/>
      <c r="E30" s="24"/>
      <c r="F30" s="24"/>
      <c r="G30" s="24"/>
      <c r="H30" s="24"/>
      <c r="I30" s="24"/>
      <c r="J30" s="24"/>
      <c r="K30" s="24"/>
      <c r="L30" s="24"/>
      <c r="M30" s="24"/>
      <c r="N30" s="24"/>
      <c r="O30" s="24"/>
      <c r="P30" s="26"/>
      <c r="Q30" s="26"/>
      <c r="R30" s="41"/>
    </row>
    <row r="31" spans="1:18" ht="12.75">
      <c r="A31" s="24"/>
      <c r="B31" s="24"/>
      <c r="C31" s="24"/>
      <c r="D31" s="24"/>
      <c r="E31" s="24"/>
      <c r="F31" s="108" t="s">
        <v>1315</v>
      </c>
      <c r="G31" s="108"/>
      <c r="H31" s="108"/>
      <c r="I31" s="108"/>
      <c r="J31" s="109"/>
      <c r="K31" s="88" t="str">
        <f>IF(OR(C23="&lt;Select&gt;",C24="&lt;Select&gt;"),"-",GeneratedGreywater!S40)</f>
        <v>-</v>
      </c>
      <c r="L31" s="24" t="s">
        <v>1363</v>
      </c>
      <c r="M31" s="24"/>
      <c r="N31" s="24"/>
      <c r="O31" s="24"/>
      <c r="P31" s="26"/>
      <c r="Q31" s="26"/>
      <c r="R31" s="41"/>
    </row>
    <row r="32" spans="1:18" ht="12.75">
      <c r="A32" s="24"/>
      <c r="B32" s="24"/>
      <c r="C32" s="24"/>
      <c r="D32" s="24"/>
      <c r="E32" s="24"/>
      <c r="F32" s="24"/>
      <c r="G32" s="24"/>
      <c r="H32" s="24"/>
      <c r="I32" s="24"/>
      <c r="J32" s="24"/>
      <c r="K32" s="24"/>
      <c r="L32" s="24"/>
      <c r="M32" s="24"/>
      <c r="N32" s="24"/>
      <c r="O32" s="24"/>
      <c r="P32" s="26"/>
      <c r="Q32" s="26"/>
      <c r="R32" s="41"/>
    </row>
    <row r="33" spans="1:18" ht="12.75">
      <c r="A33" s="24"/>
      <c r="B33" s="24"/>
      <c r="C33" s="24"/>
      <c r="D33" s="24"/>
      <c r="E33" s="24"/>
      <c r="F33" s="24" t="s">
        <v>1271</v>
      </c>
      <c r="G33" s="24"/>
      <c r="H33" s="24"/>
      <c r="I33" s="24"/>
      <c r="J33" s="24"/>
      <c r="K33" s="24"/>
      <c r="L33" s="24"/>
      <c r="M33" s="24"/>
      <c r="N33" s="24"/>
      <c r="O33" s="24"/>
      <c r="P33" s="26"/>
      <c r="Q33" s="26"/>
      <c r="R33" s="41"/>
    </row>
    <row r="34" spans="1:18" ht="12.75">
      <c r="A34" s="24"/>
      <c r="B34" s="24"/>
      <c r="C34" s="24"/>
      <c r="D34" s="24"/>
      <c r="E34" s="24"/>
      <c r="F34" s="24" t="s">
        <v>197</v>
      </c>
      <c r="G34" s="24" t="s">
        <v>198</v>
      </c>
      <c r="H34" s="24" t="s">
        <v>86</v>
      </c>
      <c r="I34" s="24" t="s">
        <v>87</v>
      </c>
      <c r="J34" s="24" t="s">
        <v>88</v>
      </c>
      <c r="K34" s="24" t="s">
        <v>89</v>
      </c>
      <c r="L34" s="24" t="s">
        <v>90</v>
      </c>
      <c r="M34" s="24" t="s">
        <v>91</v>
      </c>
      <c r="N34" s="24" t="s">
        <v>92</v>
      </c>
      <c r="O34" s="24" t="s">
        <v>93</v>
      </c>
      <c r="P34" s="26" t="s">
        <v>94</v>
      </c>
      <c r="Q34" s="26" t="s">
        <v>95</v>
      </c>
      <c r="R34" s="41"/>
    </row>
    <row r="35" spans="1:18" ht="12.75">
      <c r="A35" s="24"/>
      <c r="B35" s="24"/>
      <c r="C35" s="24"/>
      <c r="D35" s="24"/>
      <c r="E35" s="24"/>
      <c r="F35" s="88" t="str">
        <f>IF(OR(C23="&lt;Select&gt;",C24="&lt;Select&gt;"),"-",GeneratedGreywater!F40)</f>
        <v>-</v>
      </c>
      <c r="G35" s="88" t="str">
        <f>IF(OR(C23="&lt;Select&gt;",C24="&lt;Select&gt;"),"-",GeneratedGreywater!G40)</f>
        <v>-</v>
      </c>
      <c r="H35" s="88" t="str">
        <f>IF(OR(C23="&lt;Select&gt;",C24="&lt;Select&gt;"),"-",GeneratedGreywater!H40)</f>
        <v>-</v>
      </c>
      <c r="I35" s="88" t="str">
        <f>IF(OR(C23="&lt;Select&gt;",C24="&lt;Select&gt;"),"-",GeneratedGreywater!I40)</f>
        <v>-</v>
      </c>
      <c r="J35" s="88" t="str">
        <f>IF(OR(C23="&lt;Select&gt;",C24="&lt;Select&gt;"),"-",GeneratedGreywater!J40)</f>
        <v>-</v>
      </c>
      <c r="K35" s="88" t="str">
        <f>IF(OR(C23="&lt;Select&gt;",C24="&lt;Select&gt;"),"-",GeneratedGreywater!K40)</f>
        <v>-</v>
      </c>
      <c r="L35" s="88" t="str">
        <f>IF(OR(C23="&lt;Select&gt;",C24="&lt;Select&gt;"),"-",GeneratedGreywater!L40)</f>
        <v>-</v>
      </c>
      <c r="M35" s="88" t="str">
        <f>IF(OR(C23="&lt;Select&gt;",C24="&lt;Select&gt;"),"-",GeneratedGreywater!M40)</f>
        <v>-</v>
      </c>
      <c r="N35" s="88" t="str">
        <f>IF(OR(C23="&lt;Select&gt;",C24="&lt;Select&gt;"),"-",GeneratedGreywater!N40)</f>
        <v>-</v>
      </c>
      <c r="O35" s="88" t="str">
        <f>IF(OR(C23="&lt;Select&gt;",C24="&lt;Select&gt;"),"-",GeneratedGreywater!O40)</f>
        <v>-</v>
      </c>
      <c r="P35" s="88" t="str">
        <f>IF(OR(C23="&lt;Select&gt;",C24="&lt;Select&gt;"),"-",GeneratedGreywater!P40)</f>
        <v>-</v>
      </c>
      <c r="Q35" s="88" t="str">
        <f>IF(OR(C23="&lt;Select&gt;",C24="&lt;Select&gt;"),"-",GeneratedGreywater!Q40)</f>
        <v>-</v>
      </c>
      <c r="R35" s="41"/>
    </row>
    <row r="36" spans="1:18" ht="12.75">
      <c r="A36" s="24"/>
      <c r="B36" s="24"/>
      <c r="C36" s="24"/>
      <c r="D36" s="24"/>
      <c r="E36" s="24"/>
      <c r="F36" s="24"/>
      <c r="G36" s="24"/>
      <c r="H36" s="24"/>
      <c r="I36" s="24"/>
      <c r="J36" s="24"/>
      <c r="K36" s="24"/>
      <c r="L36" s="24"/>
      <c r="M36" s="24"/>
      <c r="N36" s="24"/>
      <c r="O36" s="24"/>
      <c r="P36" s="26"/>
      <c r="Q36" s="26"/>
      <c r="R36" s="41"/>
    </row>
    <row r="37" spans="1:18" ht="12.75">
      <c r="A37" s="24"/>
      <c r="B37" s="24"/>
      <c r="C37" s="24"/>
      <c r="D37" s="24"/>
      <c r="E37" s="24"/>
      <c r="F37" s="24"/>
      <c r="G37" s="24"/>
      <c r="H37" s="24"/>
      <c r="I37" s="24"/>
      <c r="J37" s="24"/>
      <c r="K37" s="24"/>
      <c r="L37" s="24"/>
      <c r="M37" s="24"/>
      <c r="N37" s="24"/>
      <c r="O37" s="24"/>
      <c r="P37" s="26"/>
      <c r="Q37" s="26"/>
      <c r="R37" s="41"/>
    </row>
    <row r="38" spans="1:18" ht="12.75">
      <c r="A38" s="24"/>
      <c r="B38" s="24"/>
      <c r="C38" s="24"/>
      <c r="D38" s="24"/>
      <c r="E38" s="24"/>
      <c r="F38" s="24"/>
      <c r="G38" s="24"/>
      <c r="H38" s="24"/>
      <c r="I38" s="24"/>
      <c r="J38" s="24"/>
      <c r="K38" s="24"/>
      <c r="L38" s="24"/>
      <c r="M38" s="24"/>
      <c r="N38" s="24"/>
      <c r="O38" s="24"/>
      <c r="P38" s="26"/>
      <c r="Q38" s="26"/>
      <c r="R38" s="41"/>
    </row>
    <row r="39" spans="1:101" ht="18">
      <c r="A39" s="24"/>
      <c r="B39" s="24"/>
      <c r="C39" s="24"/>
      <c r="D39" s="24"/>
      <c r="E39" s="24"/>
      <c r="F39" s="24"/>
      <c r="G39" s="24"/>
      <c r="H39" s="24"/>
      <c r="I39" s="24"/>
      <c r="J39" s="24"/>
      <c r="K39" s="24"/>
      <c r="L39" s="24"/>
      <c r="M39" s="24"/>
      <c r="N39" s="24"/>
      <c r="O39" s="24"/>
      <c r="P39" s="26"/>
      <c r="Q39" s="26"/>
      <c r="R39" s="41"/>
      <c r="CB39" s="28"/>
      <c r="CC39" s="28"/>
      <c r="CD39" s="28"/>
      <c r="CE39" s="28"/>
      <c r="CF39" s="28"/>
      <c r="CG39" s="28"/>
      <c r="CH39" s="28"/>
      <c r="CI39" s="28"/>
      <c r="CJ39" s="28"/>
      <c r="CK39" s="28"/>
      <c r="CL39" s="28"/>
      <c r="CM39" s="28"/>
      <c r="CN39" s="28"/>
      <c r="CO39" s="28"/>
      <c r="CP39" s="28"/>
      <c r="CQ39" s="28"/>
      <c r="CR39" s="28"/>
      <c r="CS39" s="28"/>
      <c r="CT39" s="28"/>
      <c r="CU39" s="28"/>
      <c r="CV39" s="28"/>
      <c r="CW39" s="28"/>
    </row>
    <row r="40" spans="1:103" ht="18">
      <c r="A40" s="33" t="s">
        <v>215</v>
      </c>
      <c r="B40" s="37"/>
      <c r="C40" s="37"/>
      <c r="D40" s="37"/>
      <c r="E40" s="37"/>
      <c r="F40" s="37"/>
      <c r="G40" s="37"/>
      <c r="H40" s="37"/>
      <c r="I40" s="37"/>
      <c r="J40" s="37"/>
      <c r="K40" s="37"/>
      <c r="L40" s="37"/>
      <c r="M40" s="37"/>
      <c r="N40" s="37"/>
      <c r="O40" s="37"/>
      <c r="P40" s="37"/>
      <c r="Q40" s="37"/>
      <c r="R40" s="46"/>
      <c r="CX40" s="28"/>
      <c r="CY40" s="28"/>
    </row>
    <row r="41" spans="1:18" ht="13.5" thickBot="1">
      <c r="A41" s="23" t="s">
        <v>57</v>
      </c>
      <c r="B41" s="23"/>
      <c r="C41" s="23"/>
      <c r="D41" s="23"/>
      <c r="E41" s="23"/>
      <c r="F41" s="23"/>
      <c r="G41" s="23"/>
      <c r="H41" s="23"/>
      <c r="I41" s="23"/>
      <c r="J41" s="23"/>
      <c r="K41" s="23"/>
      <c r="L41" s="23"/>
      <c r="M41" s="23"/>
      <c r="N41" s="23"/>
      <c r="O41" s="23"/>
      <c r="P41" s="23"/>
      <c r="Q41" s="23"/>
      <c r="R41" s="45"/>
    </row>
    <row r="42" spans="1:103" s="28" customFormat="1" ht="25.5" customHeight="1">
      <c r="A42"/>
      <c r="B42" s="26"/>
      <c r="C42" s="26"/>
      <c r="D42" s="26"/>
      <c r="E42" s="26"/>
      <c r="F42" s="26"/>
      <c r="G42" s="26"/>
      <c r="H42" s="26"/>
      <c r="I42" s="26"/>
      <c r="J42" s="26"/>
      <c r="K42" s="26"/>
      <c r="L42" s="26"/>
      <c r="M42" s="26"/>
      <c r="N42" s="26"/>
      <c r="O42" s="26"/>
      <c r="P42" s="26"/>
      <c r="Q42" s="26"/>
      <c r="R42" s="41"/>
      <c r="CB42"/>
      <c r="CC42"/>
      <c r="CD42"/>
      <c r="CE42"/>
      <c r="CF42"/>
      <c r="CG42"/>
      <c r="CH42"/>
      <c r="CI42"/>
      <c r="CJ42"/>
      <c r="CK42"/>
      <c r="CL42"/>
      <c r="CM42"/>
      <c r="CN42"/>
      <c r="CO42"/>
      <c r="CP42"/>
      <c r="CQ42"/>
      <c r="CR42"/>
      <c r="CS42"/>
      <c r="CT42"/>
      <c r="CU42"/>
      <c r="CV42"/>
      <c r="CW42"/>
      <c r="CX42"/>
      <c r="CY42"/>
    </row>
    <row r="43" spans="1:18" ht="15">
      <c r="A43" s="65" t="s">
        <v>1374</v>
      </c>
      <c r="B43" s="24"/>
      <c r="C43" s="24"/>
      <c r="D43" s="24"/>
      <c r="E43" s="24"/>
      <c r="F43" s="24"/>
      <c r="G43" s="24"/>
      <c r="H43" s="24"/>
      <c r="I43" s="24"/>
      <c r="J43" s="24"/>
      <c r="K43" s="24"/>
      <c r="M43" s="24"/>
      <c r="N43" s="24"/>
      <c r="O43" s="24"/>
      <c r="P43" s="26"/>
      <c r="Q43" s="26"/>
      <c r="R43" s="41"/>
    </row>
    <row r="44" spans="1:18" ht="12.75">
      <c r="A44" s="24" t="s">
        <v>1416</v>
      </c>
      <c r="B44" s="24"/>
      <c r="C44" s="79">
        <f>EstBOD</f>
        <v>65</v>
      </c>
      <c r="D44" s="24" t="s">
        <v>188</v>
      </c>
      <c r="E44" s="86" t="s">
        <v>1417</v>
      </c>
      <c r="F44" s="67"/>
      <c r="G44" s="24"/>
      <c r="H44" s="24"/>
      <c r="I44" s="24"/>
      <c r="J44" s="24"/>
      <c r="K44" s="24"/>
      <c r="L44" s="59" t="s">
        <v>111</v>
      </c>
      <c r="M44" s="60"/>
      <c r="N44" s="60"/>
      <c r="O44" s="60"/>
      <c r="P44" s="60"/>
      <c r="Q44" s="61"/>
      <c r="R44" s="41"/>
    </row>
    <row r="45" spans="1:18" ht="12.75">
      <c r="A45" s="24"/>
      <c r="B45" s="24"/>
      <c r="C45" s="24"/>
      <c r="D45" s="24"/>
      <c r="E45" s="24"/>
      <c r="F45" s="24"/>
      <c r="G45" s="24"/>
      <c r="H45" s="24"/>
      <c r="I45" s="24"/>
      <c r="J45" s="24"/>
      <c r="K45" s="24"/>
      <c r="L45" s="115" t="s">
        <v>99</v>
      </c>
      <c r="M45" s="116"/>
      <c r="N45" s="116"/>
      <c r="O45" s="90" t="str">
        <f>IF(D52="&lt;Select&gt;","-",VLOOKUP(D52,CJ2:CL7,3,FALSE))</f>
        <v>-</v>
      </c>
      <c r="P45" s="60" t="s">
        <v>112</v>
      </c>
      <c r="Q45" s="61"/>
      <c r="R45" s="41"/>
    </row>
    <row r="46" spans="1:18" ht="15">
      <c r="A46" s="24" t="s">
        <v>1095</v>
      </c>
      <c r="B46" s="24"/>
      <c r="C46" s="80">
        <v>5</v>
      </c>
      <c r="D46" s="24" t="s">
        <v>1096</v>
      </c>
      <c r="E46" s="24"/>
      <c r="F46" s="24"/>
      <c r="G46" s="24"/>
      <c r="H46" s="24"/>
      <c r="I46" s="24"/>
      <c r="J46" s="24"/>
      <c r="K46" s="24"/>
      <c r="L46" s="117" t="s">
        <v>1176</v>
      </c>
      <c r="M46" s="118"/>
      <c r="N46" s="118"/>
      <c r="O46" s="90">
        <f>1.1*(1.06^(((ColdTemp-32)*5/9)-20))</f>
        <v>0.6142342546066297</v>
      </c>
      <c r="P46" s="26" t="s">
        <v>1177</v>
      </c>
      <c r="Q46" s="62"/>
      <c r="R46" s="41"/>
    </row>
    <row r="47" spans="1:18" ht="15">
      <c r="A47" s="24"/>
      <c r="B47" s="24"/>
      <c r="C47" s="24"/>
      <c r="D47" s="24"/>
      <c r="E47" s="24"/>
      <c r="F47" s="24"/>
      <c r="G47" s="24"/>
      <c r="H47" s="24"/>
      <c r="I47" s="24"/>
      <c r="J47" s="24"/>
      <c r="K47" s="24"/>
      <c r="L47" s="117" t="s">
        <v>110</v>
      </c>
      <c r="M47" s="118"/>
      <c r="N47" s="118"/>
      <c r="O47" s="91" t="str">
        <f>IF(OR(O45="-",BODin&lt;5,BODout&lt;1,Depth="&lt;Select&gt;"),"-",(BODin*(Depth*2.54/100)*O45)/O48)</f>
        <v>-</v>
      </c>
      <c r="P47" s="26" t="s">
        <v>1179</v>
      </c>
      <c r="Q47" s="62"/>
      <c r="R47" s="41"/>
    </row>
    <row r="48" spans="1:18" ht="12.75">
      <c r="A48" s="24" t="s">
        <v>1092</v>
      </c>
      <c r="B48" s="24"/>
      <c r="C48" s="80" t="s">
        <v>189</v>
      </c>
      <c r="D48" s="24" t="s">
        <v>1094</v>
      </c>
      <c r="E48" s="24"/>
      <c r="F48" s="24"/>
      <c r="G48" s="24"/>
      <c r="H48" s="24"/>
      <c r="I48" s="24"/>
      <c r="J48" s="24"/>
      <c r="K48" s="24"/>
      <c r="L48" s="117" t="s">
        <v>1418</v>
      </c>
      <c r="M48" s="118"/>
      <c r="N48" s="118"/>
      <c r="O48" s="92" t="str">
        <f>IF(OR(O45="-",BODin&lt;5,BODout&lt;1,Depth="&lt;Select&gt;"),"-",ROUNDUP(((-LN(BODout/BODin))/O46),1))</f>
        <v>-</v>
      </c>
      <c r="P48" s="26" t="s">
        <v>1178</v>
      </c>
      <c r="Q48" s="62"/>
      <c r="R48" s="41"/>
    </row>
    <row r="49" spans="1:18" ht="12.75">
      <c r="A49" s="24"/>
      <c r="B49" s="24"/>
      <c r="C49" s="24"/>
      <c r="D49" s="24"/>
      <c r="E49" s="24"/>
      <c r="F49" s="24"/>
      <c r="G49" s="24"/>
      <c r="H49" s="24"/>
      <c r="I49" s="24"/>
      <c r="J49" s="24"/>
      <c r="K49" s="24"/>
      <c r="L49" s="119" t="s">
        <v>1029</v>
      </c>
      <c r="M49" s="120"/>
      <c r="N49" s="120"/>
      <c r="O49" s="93" t="str">
        <f>IF(OR(O45="-",BODin&lt;5,BODout&lt;1,Depth="&lt;Select&gt;",,AvailableGrey="-"),"-",(AvailableGrey/264.172052)*O48/(O45*(Depth*2.54/100))*10.7639104)</f>
        <v>-</v>
      </c>
      <c r="P49" s="63" t="s">
        <v>1281</v>
      </c>
      <c r="Q49" s="64"/>
      <c r="R49" s="41"/>
    </row>
    <row r="50" spans="1:18" ht="12.75">
      <c r="A50" s="24" t="s">
        <v>1314</v>
      </c>
      <c r="B50" s="24"/>
      <c r="C50" s="24"/>
      <c r="D50" s="80">
        <v>50</v>
      </c>
      <c r="E50" s="24" t="s">
        <v>1313</v>
      </c>
      <c r="F50" s="24"/>
      <c r="G50" s="24"/>
      <c r="H50" s="24"/>
      <c r="I50" s="24"/>
      <c r="J50" s="24"/>
      <c r="K50" s="24"/>
      <c r="L50" s="24"/>
      <c r="M50" s="24"/>
      <c r="N50" s="24"/>
      <c r="O50" s="24"/>
      <c r="P50" s="26"/>
      <c r="Q50" s="26"/>
      <c r="R50" s="41"/>
    </row>
    <row r="51" spans="1:18" ht="12.75">
      <c r="A51" s="24"/>
      <c r="B51" s="24"/>
      <c r="C51" s="24"/>
      <c r="D51" s="26"/>
      <c r="E51" s="24"/>
      <c r="F51" s="24"/>
      <c r="G51" s="24"/>
      <c r="H51" s="24"/>
      <c r="I51" s="24"/>
      <c r="J51" s="24"/>
      <c r="K51" s="24"/>
      <c r="L51" s="24"/>
      <c r="M51" s="24"/>
      <c r="N51" s="24"/>
      <c r="O51" s="24"/>
      <c r="P51" s="26"/>
      <c r="Q51" s="26"/>
      <c r="R51" s="41"/>
    </row>
    <row r="52" spans="1:18" ht="12.75">
      <c r="A52" s="24" t="s">
        <v>1180</v>
      </c>
      <c r="B52" s="24"/>
      <c r="C52" s="24"/>
      <c r="D52" s="80" t="s">
        <v>189</v>
      </c>
      <c r="E52" s="24"/>
      <c r="F52" s="24"/>
      <c r="G52" s="24"/>
      <c r="H52" s="24"/>
      <c r="I52" s="24"/>
      <c r="J52" s="24"/>
      <c r="K52" s="24"/>
      <c r="L52" s="24"/>
      <c r="M52" s="26"/>
      <c r="N52" s="26"/>
      <c r="O52" s="26"/>
      <c r="P52" s="26"/>
      <c r="Q52" s="26"/>
      <c r="R52" s="41"/>
    </row>
    <row r="53" spans="1:18" ht="12.75">
      <c r="A53" s="24"/>
      <c r="B53" s="24"/>
      <c r="C53" s="24"/>
      <c r="D53" s="24"/>
      <c r="E53" s="24"/>
      <c r="F53" s="24"/>
      <c r="G53" s="24"/>
      <c r="H53" s="24"/>
      <c r="I53" s="24"/>
      <c r="J53" s="24"/>
      <c r="K53" s="24"/>
      <c r="L53" s="24"/>
      <c r="M53" s="26"/>
      <c r="N53" s="26"/>
      <c r="O53" s="26"/>
      <c r="P53" s="26"/>
      <c r="Q53" s="26"/>
      <c r="R53" s="41"/>
    </row>
    <row r="54" spans="2:18" ht="12.75">
      <c r="B54" s="24"/>
      <c r="C54" s="24"/>
      <c r="D54" s="24"/>
      <c r="E54" s="26"/>
      <c r="F54" s="26"/>
      <c r="G54" s="26"/>
      <c r="H54" s="26"/>
      <c r="I54" s="24"/>
      <c r="J54" s="24"/>
      <c r="K54" s="24"/>
      <c r="L54" s="24"/>
      <c r="M54" s="26"/>
      <c r="N54" s="26"/>
      <c r="O54" s="26"/>
      <c r="P54" s="26"/>
      <c r="Q54" s="26"/>
      <c r="R54" s="41"/>
    </row>
    <row r="55" spans="1:18" ht="15">
      <c r="A55" s="66" t="s">
        <v>1419</v>
      </c>
      <c r="B55" s="24"/>
      <c r="C55" s="24"/>
      <c r="D55" s="24"/>
      <c r="E55" s="26"/>
      <c r="F55" s="26"/>
      <c r="G55" s="26"/>
      <c r="H55" s="26"/>
      <c r="I55" s="24"/>
      <c r="J55" s="24"/>
      <c r="K55" s="24"/>
      <c r="L55" s="24"/>
      <c r="M55" s="26"/>
      <c r="N55" s="26"/>
      <c r="O55" s="26"/>
      <c r="P55" s="26"/>
      <c r="Q55" s="26"/>
      <c r="R55" s="41"/>
    </row>
    <row r="56" spans="1:18" ht="12.75">
      <c r="A56" s="24"/>
      <c r="B56" s="24"/>
      <c r="C56" s="24"/>
      <c r="D56" s="24"/>
      <c r="E56" s="26"/>
      <c r="F56" s="24"/>
      <c r="G56" s="24"/>
      <c r="H56" s="24"/>
      <c r="I56" s="24"/>
      <c r="J56" s="24"/>
      <c r="K56" s="24"/>
      <c r="L56" s="24"/>
      <c r="M56" s="26"/>
      <c r="N56" s="26"/>
      <c r="O56" s="26"/>
      <c r="P56" s="26"/>
      <c r="Q56" s="26"/>
      <c r="R56" s="41"/>
    </row>
    <row r="57" spans="1:18" ht="12.75">
      <c r="A57" s="24"/>
      <c r="B57" s="24" t="s">
        <v>1379</v>
      </c>
      <c r="C57" s="81">
        <v>6</v>
      </c>
      <c r="D57" s="24" t="s">
        <v>108</v>
      </c>
      <c r="E57" s="26"/>
      <c r="F57" s="26"/>
      <c r="G57" s="26"/>
      <c r="H57" s="26"/>
      <c r="I57" s="24"/>
      <c r="J57" s="24"/>
      <c r="K57" s="24"/>
      <c r="L57" s="24"/>
      <c r="M57" s="26"/>
      <c r="N57" s="26"/>
      <c r="O57" s="26"/>
      <c r="P57" s="26"/>
      <c r="Q57" s="26"/>
      <c r="R57" s="41"/>
    </row>
    <row r="58" spans="1:18" ht="12.75">
      <c r="A58" s="24"/>
      <c r="B58" s="24" t="s">
        <v>1380</v>
      </c>
      <c r="C58" s="97" t="str">
        <f>IF(OR(C57="",AvailableGrey="-"),"-",O49/C57)</f>
        <v>-</v>
      </c>
      <c r="D58" s="24" t="s">
        <v>108</v>
      </c>
      <c r="E58" s="26"/>
      <c r="F58" s="39"/>
      <c r="G58" s="25"/>
      <c r="H58" s="26"/>
      <c r="I58" s="24"/>
      <c r="J58" s="24"/>
      <c r="K58" s="24"/>
      <c r="L58" s="24"/>
      <c r="M58" s="26"/>
      <c r="N58" s="26"/>
      <c r="O58" s="26"/>
      <c r="P58" s="26"/>
      <c r="Q58" s="26"/>
      <c r="R58" s="41"/>
    </row>
    <row r="59" spans="1:18" ht="12.75">
      <c r="A59" s="24"/>
      <c r="B59" s="24" t="s">
        <v>1191</v>
      </c>
      <c r="C59" s="97" t="str">
        <f>IF(OR(C57="",AvailableGrey="-"),"-",(C58+C57)*2)</f>
        <v>-</v>
      </c>
      <c r="D59" s="24" t="s">
        <v>1192</v>
      </c>
      <c r="E59" s="26"/>
      <c r="F59" s="39"/>
      <c r="G59" s="25"/>
      <c r="H59" s="26"/>
      <c r="I59" s="24"/>
      <c r="J59" s="24"/>
      <c r="K59" s="24"/>
      <c r="L59" s="24"/>
      <c r="M59" s="26"/>
      <c r="N59" s="26"/>
      <c r="O59" s="26"/>
      <c r="P59" s="26"/>
      <c r="Q59" s="26"/>
      <c r="R59" s="41"/>
    </row>
    <row r="60" spans="1:18" ht="12.75">
      <c r="A60" s="24"/>
      <c r="B60" s="24"/>
      <c r="C60" s="24"/>
      <c r="D60" s="24"/>
      <c r="E60" s="26"/>
      <c r="F60" s="39"/>
      <c r="G60" s="25"/>
      <c r="H60" s="26"/>
      <c r="I60" s="24"/>
      <c r="J60" s="24"/>
      <c r="K60" s="24"/>
      <c r="L60" s="24"/>
      <c r="M60" s="26"/>
      <c r="N60" s="26"/>
      <c r="O60" s="26"/>
      <c r="P60" s="26"/>
      <c r="Q60" s="26"/>
      <c r="R60" s="41"/>
    </row>
    <row r="61" spans="1:18" ht="12.75">
      <c r="A61" s="24"/>
      <c r="B61" s="24"/>
      <c r="C61" s="24"/>
      <c r="D61" s="24"/>
      <c r="E61" s="26"/>
      <c r="F61" s="26"/>
      <c r="G61" s="26"/>
      <c r="H61" s="26"/>
      <c r="I61" s="24"/>
      <c r="J61" s="24"/>
      <c r="K61" s="24"/>
      <c r="L61" s="24"/>
      <c r="M61" s="26"/>
      <c r="N61" s="26"/>
      <c r="O61" s="26"/>
      <c r="P61" s="26"/>
      <c r="Q61" s="26"/>
      <c r="R61" s="41"/>
    </row>
    <row r="62" spans="1:18" ht="12.75">
      <c r="A62" s="24" t="s">
        <v>76</v>
      </c>
      <c r="B62" s="24"/>
      <c r="C62" s="80" t="s">
        <v>189</v>
      </c>
      <c r="D62" s="24"/>
      <c r="E62" s="24"/>
      <c r="F62" s="24"/>
      <c r="G62" s="24"/>
      <c r="H62" s="24"/>
      <c r="I62" s="24"/>
      <c r="J62" s="24"/>
      <c r="K62" s="24"/>
      <c r="L62" s="24"/>
      <c r="M62" s="26"/>
      <c r="N62" s="26"/>
      <c r="O62" s="26"/>
      <c r="P62" s="26"/>
      <c r="Q62" s="26"/>
      <c r="R62" s="41"/>
    </row>
    <row r="63" spans="1:18" ht="12.75">
      <c r="A63" s="24"/>
      <c r="B63" s="24"/>
      <c r="C63" s="24"/>
      <c r="D63" s="24"/>
      <c r="E63" s="24"/>
      <c r="F63" s="24"/>
      <c r="G63" s="24"/>
      <c r="H63" s="24"/>
      <c r="I63" s="24"/>
      <c r="J63" s="24"/>
      <c r="K63" s="24"/>
      <c r="L63" s="24"/>
      <c r="M63" s="24"/>
      <c r="N63" s="24"/>
      <c r="O63" s="24"/>
      <c r="P63" s="26"/>
      <c r="Q63" s="26"/>
      <c r="R63" s="41"/>
    </row>
    <row r="64" spans="1:18" ht="12.75">
      <c r="A64" s="24"/>
      <c r="B64" s="24"/>
      <c r="C64" s="24"/>
      <c r="D64" s="24"/>
      <c r="E64" s="24"/>
      <c r="F64" s="24"/>
      <c r="G64" s="24"/>
      <c r="H64" s="24"/>
      <c r="I64" s="24"/>
      <c r="J64" s="24"/>
      <c r="K64" s="24"/>
      <c r="L64" s="24"/>
      <c r="M64" s="24"/>
      <c r="N64" s="24"/>
      <c r="O64" s="24"/>
      <c r="P64" s="26"/>
      <c r="Q64" s="26"/>
      <c r="R64" s="41"/>
    </row>
    <row r="65" spans="1:18" ht="12.75">
      <c r="A65" s="24"/>
      <c r="B65" s="24"/>
      <c r="C65" s="24"/>
      <c r="D65" s="24"/>
      <c r="E65" s="24"/>
      <c r="F65" s="24"/>
      <c r="G65" s="24"/>
      <c r="H65" s="24"/>
      <c r="I65" s="24"/>
      <c r="J65" s="24"/>
      <c r="K65" s="24"/>
      <c r="L65" s="24"/>
      <c r="M65" s="24"/>
      <c r="N65" s="24"/>
      <c r="O65" s="24"/>
      <c r="P65" s="26"/>
      <c r="Q65" s="26"/>
      <c r="R65" s="41"/>
    </row>
    <row r="66" spans="1:18" ht="15.75">
      <c r="A66" s="66" t="s">
        <v>1375</v>
      </c>
      <c r="B66" s="24"/>
      <c r="C66" s="24"/>
      <c r="D66" s="24"/>
      <c r="E66" s="24"/>
      <c r="F66" s="24"/>
      <c r="G66" s="24"/>
      <c r="H66" s="24"/>
      <c r="I66" s="24"/>
      <c r="J66" s="24"/>
      <c r="K66" s="24" t="s">
        <v>1324</v>
      </c>
      <c r="L66" s="24"/>
      <c r="M66" s="24"/>
      <c r="N66" s="24" t="s">
        <v>1420</v>
      </c>
      <c r="O66" s="24"/>
      <c r="P66" s="26"/>
      <c r="Q66" s="26"/>
      <c r="R66" s="41"/>
    </row>
    <row r="67" spans="1:18" ht="12.75">
      <c r="A67" s="24" t="s">
        <v>1100</v>
      </c>
      <c r="B67" s="24"/>
      <c r="C67" s="24"/>
      <c r="D67" s="24"/>
      <c r="E67" s="94" t="str">
        <f>IF(OR(C62="&lt;Select&gt;",C62="Below Ground",C59="-"),"-",VLOOKUP(C68,Materials!B5:L14,11,FALSE))</f>
        <v>-</v>
      </c>
      <c r="F67" s="24" t="s">
        <v>1320</v>
      </c>
      <c r="G67" s="24"/>
      <c r="H67" s="24"/>
      <c r="I67" s="24"/>
      <c r="J67" s="24"/>
      <c r="K67" s="83">
        <v>8.49</v>
      </c>
      <c r="L67" s="24" t="s">
        <v>1325</v>
      </c>
      <c r="M67" s="24"/>
      <c r="N67" s="105" t="str">
        <f>IF(E67="-","-",K67*E67)</f>
        <v>-</v>
      </c>
      <c r="O67" s="106"/>
      <c r="P67" s="26"/>
      <c r="Q67" s="26"/>
      <c r="R67" s="41"/>
    </row>
    <row r="68" spans="1:18" ht="12.75">
      <c r="A68" s="24" t="s">
        <v>1318</v>
      </c>
      <c r="B68" s="24"/>
      <c r="C68" s="111" t="s">
        <v>189</v>
      </c>
      <c r="D68" s="112"/>
      <c r="E68" s="94" t="str">
        <f>IF(OR(C62="&lt;Select&gt;",C62="Below Ground",C59="-"),"-",VLOOKUP(C68,Materials!B5:L14,10,FALSE))</f>
        <v>-</v>
      </c>
      <c r="F68" s="24" t="s">
        <v>1319</v>
      </c>
      <c r="G68" s="24"/>
      <c r="H68" s="24"/>
      <c r="I68" s="24"/>
      <c r="J68" s="24"/>
      <c r="K68" s="84" t="str">
        <f>IF(Calculator!C68="&lt;Select&gt;","-",VLOOKUP(C68,Materials!B2:M14,12,FALSE))</f>
        <v>-</v>
      </c>
      <c r="L68" s="24" t="s">
        <v>1326</v>
      </c>
      <c r="M68" s="24"/>
      <c r="N68" s="105" t="str">
        <f>IF(E68="-","-",K68*E68)</f>
        <v>-</v>
      </c>
      <c r="O68" s="106"/>
      <c r="P68" s="26"/>
      <c r="Q68" s="26"/>
      <c r="R68" s="41"/>
    </row>
    <row r="69" spans="1:18" ht="12.75">
      <c r="A69" s="24" t="s">
        <v>1103</v>
      </c>
      <c r="B69" s="24"/>
      <c r="C69" s="24"/>
      <c r="D69" s="43" t="s">
        <v>1321</v>
      </c>
      <c r="E69" s="82"/>
      <c r="F69" s="24" t="s">
        <v>1192</v>
      </c>
      <c r="G69" s="82">
        <v>3</v>
      </c>
      <c r="H69" s="24" t="s">
        <v>1323</v>
      </c>
      <c r="I69" s="24"/>
      <c r="J69" s="24"/>
      <c r="K69" s="83">
        <v>1</v>
      </c>
      <c r="L69" s="24" t="s">
        <v>1328</v>
      </c>
      <c r="M69" s="24"/>
      <c r="N69" s="105" t="str">
        <f>IF(E69="","-",K69*E69)</f>
        <v>-</v>
      </c>
      <c r="O69" s="106"/>
      <c r="P69" s="26"/>
      <c r="Q69" s="26"/>
      <c r="R69" s="41"/>
    </row>
    <row r="70" spans="1:18" ht="12.75">
      <c r="A70" s="24" t="s">
        <v>1102</v>
      </c>
      <c r="B70" s="24"/>
      <c r="C70" s="44"/>
      <c r="D70" s="43" t="s">
        <v>1322</v>
      </c>
      <c r="E70" s="82"/>
      <c r="F70" s="24" t="s">
        <v>1192</v>
      </c>
      <c r="G70" s="82">
        <v>3</v>
      </c>
      <c r="H70" s="24" t="s">
        <v>1323</v>
      </c>
      <c r="I70" s="24"/>
      <c r="J70" s="24"/>
      <c r="K70" s="83">
        <v>1</v>
      </c>
      <c r="L70" s="24" t="s">
        <v>1327</v>
      </c>
      <c r="M70" s="24"/>
      <c r="N70" s="105" t="str">
        <f>IF(E70="","-",K70*E70)</f>
        <v>-</v>
      </c>
      <c r="O70" s="106"/>
      <c r="P70" s="26"/>
      <c r="Q70" s="26"/>
      <c r="R70" s="41"/>
    </row>
    <row r="71" spans="1:18" ht="12.75">
      <c r="A71" s="24" t="s">
        <v>1101</v>
      </c>
      <c r="B71" s="24"/>
      <c r="C71" s="44"/>
      <c r="D71" s="24"/>
      <c r="E71" s="94">
        <v>1</v>
      </c>
      <c r="F71" s="24" t="s">
        <v>1332</v>
      </c>
      <c r="G71" s="24"/>
      <c r="H71" s="24"/>
      <c r="I71" s="24"/>
      <c r="J71" s="24"/>
      <c r="K71" s="83">
        <v>0.75</v>
      </c>
      <c r="L71" s="24" t="s">
        <v>1329</v>
      </c>
      <c r="M71" s="24"/>
      <c r="N71" s="107">
        <f>K71*E71</f>
        <v>0.75</v>
      </c>
      <c r="O71" s="107"/>
      <c r="P71" s="26"/>
      <c r="Q71" s="26"/>
      <c r="R71" s="41"/>
    </row>
    <row r="72" spans="1:18" ht="12.75">
      <c r="A72" s="24" t="s">
        <v>1104</v>
      </c>
      <c r="B72" s="24"/>
      <c r="C72" s="44"/>
      <c r="D72" s="24"/>
      <c r="E72" s="95">
        <f>IF(C59="-",0,(2*((Depth+6)/12)*C57*C58))</f>
        <v>0</v>
      </c>
      <c r="F72" s="24" t="s">
        <v>1332</v>
      </c>
      <c r="G72" s="24"/>
      <c r="H72" s="24"/>
      <c r="I72" s="24"/>
      <c r="J72" s="24"/>
      <c r="K72" s="83">
        <v>1.5</v>
      </c>
      <c r="L72" s="24" t="s">
        <v>1329</v>
      </c>
      <c r="M72" s="24"/>
      <c r="N72" s="107">
        <f>K72*E72</f>
        <v>0</v>
      </c>
      <c r="O72" s="107"/>
      <c r="P72" s="26"/>
      <c r="Q72" s="26"/>
      <c r="R72" s="41"/>
    </row>
    <row r="73" spans="1:18" ht="12.75">
      <c r="A73" s="24" t="s">
        <v>1184</v>
      </c>
      <c r="B73" s="24"/>
      <c r="C73" s="44"/>
      <c r="D73" s="24"/>
      <c r="E73" s="94">
        <v>1</v>
      </c>
      <c r="F73" s="24" t="s">
        <v>1319</v>
      </c>
      <c r="G73" s="96">
        <v>3</v>
      </c>
      <c r="H73" s="24" t="s">
        <v>1323</v>
      </c>
      <c r="I73" s="24"/>
      <c r="J73" s="24"/>
      <c r="K73" s="83">
        <v>10.99</v>
      </c>
      <c r="L73" s="24" t="s">
        <v>1330</v>
      </c>
      <c r="M73" s="24"/>
      <c r="N73" s="107">
        <f>K73*E73</f>
        <v>10.99</v>
      </c>
      <c r="O73" s="107"/>
      <c r="P73" s="26"/>
      <c r="Q73" s="26"/>
      <c r="R73" s="41"/>
    </row>
    <row r="74" spans="1:18" ht="12.75">
      <c r="A74" s="24" t="s">
        <v>1272</v>
      </c>
      <c r="B74" s="24"/>
      <c r="C74" s="44"/>
      <c r="D74" s="24"/>
      <c r="E74" s="94">
        <v>1</v>
      </c>
      <c r="F74" s="24" t="s">
        <v>1319</v>
      </c>
      <c r="G74" s="96">
        <f>G69</f>
        <v>3</v>
      </c>
      <c r="H74" s="24" t="s">
        <v>1273</v>
      </c>
      <c r="I74" s="24"/>
      <c r="J74" s="24"/>
      <c r="K74" s="83">
        <v>12.99</v>
      </c>
      <c r="L74" s="24" t="s">
        <v>1274</v>
      </c>
      <c r="M74" s="24"/>
      <c r="N74" s="107">
        <f>K74*E74</f>
        <v>12.99</v>
      </c>
      <c r="O74" s="107"/>
      <c r="P74" s="26"/>
      <c r="Q74" s="26"/>
      <c r="R74" s="41"/>
    </row>
    <row r="75" spans="1:18" ht="12.75">
      <c r="A75" s="24" t="s">
        <v>1185</v>
      </c>
      <c r="B75" s="24"/>
      <c r="C75" s="44"/>
      <c r="D75" s="24"/>
      <c r="E75" s="94" t="str">
        <f>IF(area="-","-",ROUNDUP(2/12*area,0))</f>
        <v>-</v>
      </c>
      <c r="F75" s="24" t="s">
        <v>1333</v>
      </c>
      <c r="G75" s="24"/>
      <c r="H75" s="24"/>
      <c r="I75" s="24"/>
      <c r="J75" s="24"/>
      <c r="K75" s="83">
        <v>10</v>
      </c>
      <c r="L75" s="24" t="s">
        <v>1386</v>
      </c>
      <c r="M75" s="24"/>
      <c r="N75" s="105" t="str">
        <f>IF(E75="-","-",K75*E75)</f>
        <v>-</v>
      </c>
      <c r="O75" s="106"/>
      <c r="P75" s="26"/>
      <c r="Q75" s="26"/>
      <c r="R75" s="41"/>
    </row>
    <row r="76" spans="1:18" ht="12.75">
      <c r="A76" s="24" t="s">
        <v>1186</v>
      </c>
      <c r="B76" s="24"/>
      <c r="C76" s="44"/>
      <c r="D76" s="24"/>
      <c r="E76" s="94" t="str">
        <f>IF(area="-","-",ROUNDUP(Depth/12*area,0))</f>
        <v>-</v>
      </c>
      <c r="F76" s="24" t="s">
        <v>1333</v>
      </c>
      <c r="G76" s="24"/>
      <c r="H76" s="24"/>
      <c r="I76" s="24"/>
      <c r="J76" s="24"/>
      <c r="K76" s="83">
        <v>8</v>
      </c>
      <c r="L76" s="24" t="s">
        <v>1386</v>
      </c>
      <c r="M76" s="24"/>
      <c r="N76" s="105" t="str">
        <f>IF(E76="-","-",K76*E76)</f>
        <v>-</v>
      </c>
      <c r="O76" s="106"/>
      <c r="P76" s="26"/>
      <c r="Q76" s="26"/>
      <c r="R76" s="41"/>
    </row>
    <row r="77" spans="1:18" ht="12.75">
      <c r="A77" s="24" t="s">
        <v>1187</v>
      </c>
      <c r="B77" s="24"/>
      <c r="C77" s="44"/>
      <c r="D77" s="24"/>
      <c r="E77" s="94" t="str">
        <f>IF(area="-","-",ROUNDUP(2/12*area,0))</f>
        <v>-</v>
      </c>
      <c r="F77" s="24" t="s">
        <v>1333</v>
      </c>
      <c r="G77" s="24"/>
      <c r="H77" s="24"/>
      <c r="I77" s="24"/>
      <c r="J77" s="24"/>
      <c r="K77" s="83">
        <v>3</v>
      </c>
      <c r="L77" s="24" t="s">
        <v>1386</v>
      </c>
      <c r="M77" s="24"/>
      <c r="N77" s="105" t="str">
        <f>IF(E77="-","-",K77*E77)</f>
        <v>-</v>
      </c>
      <c r="O77" s="106"/>
      <c r="P77" s="26"/>
      <c r="Q77" s="26"/>
      <c r="R77" s="41"/>
    </row>
    <row r="78" spans="1:18" ht="12.75">
      <c r="A78" s="24" t="s">
        <v>1188</v>
      </c>
      <c r="B78" s="24"/>
      <c r="C78" s="44"/>
      <c r="D78" s="24"/>
      <c r="E78" s="94" t="str">
        <f>IF(area="-","-",Plants)</f>
        <v>-</v>
      </c>
      <c r="F78" s="24" t="s">
        <v>1398</v>
      </c>
      <c r="G78" s="24"/>
      <c r="H78" s="24"/>
      <c r="I78" s="24"/>
      <c r="J78" s="24"/>
      <c r="K78" s="83">
        <v>0.2</v>
      </c>
      <c r="L78" s="24" t="s">
        <v>1331</v>
      </c>
      <c r="M78" s="24"/>
      <c r="N78" s="105" t="str">
        <f>IF(E78="-","-",K78*E78)</f>
        <v>-</v>
      </c>
      <c r="O78" s="106"/>
      <c r="P78" s="26"/>
      <c r="Q78" s="26"/>
      <c r="R78" s="41"/>
    </row>
    <row r="79" spans="1:18" ht="12.75">
      <c r="A79" s="24"/>
      <c r="B79" s="24"/>
      <c r="C79" s="24"/>
      <c r="D79" s="24"/>
      <c r="E79" s="24"/>
      <c r="F79" s="24"/>
      <c r="G79" s="24"/>
      <c r="H79" s="24"/>
      <c r="I79" s="24"/>
      <c r="J79" s="24"/>
      <c r="K79" s="24"/>
      <c r="L79" s="24"/>
      <c r="M79" s="24"/>
      <c r="N79" s="24"/>
      <c r="O79" s="24"/>
      <c r="P79" s="26"/>
      <c r="Q79" s="26"/>
      <c r="R79" s="41"/>
    </row>
    <row r="80" spans="1:18" ht="12.75">
      <c r="A80" s="24"/>
      <c r="B80" s="24"/>
      <c r="C80" s="24"/>
      <c r="D80" s="24"/>
      <c r="E80" s="24"/>
      <c r="F80" s="24"/>
      <c r="G80" s="24"/>
      <c r="H80" s="24"/>
      <c r="I80" s="24"/>
      <c r="J80" s="24"/>
      <c r="K80" s="24"/>
      <c r="L80" s="24"/>
      <c r="M80" s="24"/>
      <c r="N80" s="24"/>
      <c r="O80" s="24"/>
      <c r="P80" s="26"/>
      <c r="Q80" s="26"/>
      <c r="R80" s="41"/>
    </row>
    <row r="81" spans="1:18" ht="12.75">
      <c r="A81" s="24"/>
      <c r="B81" s="24"/>
      <c r="C81" s="24"/>
      <c r="D81" s="24"/>
      <c r="E81" s="24"/>
      <c r="F81" s="24"/>
      <c r="G81" s="24"/>
      <c r="H81" s="24" t="s">
        <v>1334</v>
      </c>
      <c r="I81" s="24"/>
      <c r="J81" s="24"/>
      <c r="K81" s="24"/>
      <c r="L81" s="24"/>
      <c r="M81" s="24"/>
      <c r="N81" s="107">
        <f>SUM(N67:O78)</f>
        <v>24.73</v>
      </c>
      <c r="O81" s="107"/>
      <c r="P81" s="26"/>
      <c r="Q81" s="26"/>
      <c r="R81" s="41"/>
    </row>
    <row r="82" spans="1:18" ht="12.75">
      <c r="A82" s="42"/>
      <c r="B82" s="42"/>
      <c r="C82" s="42"/>
      <c r="D82" s="42"/>
      <c r="E82" s="42"/>
      <c r="F82" s="26"/>
      <c r="G82" s="26"/>
      <c r="H82" s="26"/>
      <c r="I82" s="26"/>
      <c r="J82" s="26"/>
      <c r="K82" s="26"/>
      <c r="L82" s="26"/>
      <c r="M82" s="26"/>
      <c r="N82" s="26"/>
      <c r="O82" s="26"/>
      <c r="P82" s="26"/>
      <c r="Q82" s="26"/>
      <c r="R82" s="41"/>
    </row>
    <row r="83" spans="1:18" ht="12.75">
      <c r="A83" s="24" t="s">
        <v>1282</v>
      </c>
      <c r="B83" s="26"/>
      <c r="C83" s="26"/>
      <c r="D83" s="26"/>
      <c r="E83" s="26"/>
      <c r="F83" s="22"/>
      <c r="G83" s="22"/>
      <c r="H83" s="22"/>
      <c r="I83" s="22"/>
      <c r="J83" s="22"/>
      <c r="K83" s="22"/>
      <c r="L83" s="22"/>
      <c r="M83" s="22"/>
      <c r="N83" s="22"/>
      <c r="O83" s="22"/>
      <c r="P83" s="22"/>
      <c r="Q83" s="22"/>
      <c r="R83" s="40"/>
    </row>
    <row r="84" spans="1:18" ht="12.75">
      <c r="A84" s="104" t="s">
        <v>1376</v>
      </c>
      <c r="B84" s="103"/>
      <c r="C84" s="103"/>
      <c r="D84" s="103"/>
      <c r="E84" s="103"/>
      <c r="F84" s="26"/>
      <c r="G84" s="26" t="s">
        <v>1283</v>
      </c>
      <c r="H84" s="26"/>
      <c r="I84" s="26"/>
      <c r="J84" s="26"/>
      <c r="K84" s="26"/>
      <c r="L84" s="26"/>
      <c r="M84" s="26"/>
      <c r="N84" s="26"/>
      <c r="O84" s="26"/>
      <c r="P84" s="26"/>
      <c r="Q84" s="26"/>
      <c r="R84" s="41"/>
    </row>
    <row r="85" spans="2:18" ht="12.75">
      <c r="B85" s="24"/>
      <c r="C85" s="24"/>
      <c r="D85" s="24"/>
      <c r="E85" s="24"/>
      <c r="F85" s="26"/>
      <c r="G85" s="99" t="s">
        <v>1421</v>
      </c>
      <c r="H85" s="99"/>
      <c r="I85" s="99"/>
      <c r="J85" s="99"/>
      <c r="K85" s="99"/>
      <c r="L85" s="99"/>
      <c r="M85" s="99"/>
      <c r="N85" s="99"/>
      <c r="O85" s="26"/>
      <c r="P85" s="26"/>
      <c r="Q85" s="26"/>
      <c r="R85" s="41"/>
    </row>
    <row r="86" spans="1:18" ht="12.75">
      <c r="A86" s="26" t="s">
        <v>1284</v>
      </c>
      <c r="B86" s="24"/>
      <c r="C86" s="24"/>
      <c r="D86" s="24"/>
      <c r="E86" s="24"/>
      <c r="F86" s="26"/>
      <c r="G86" s="99"/>
      <c r="H86" s="99"/>
      <c r="I86" s="99"/>
      <c r="J86" s="99"/>
      <c r="K86" s="99"/>
      <c r="L86" s="99"/>
      <c r="M86" s="99"/>
      <c r="N86" s="99"/>
      <c r="O86" s="26"/>
      <c r="P86" s="26"/>
      <c r="Q86" s="26"/>
      <c r="R86" s="41"/>
    </row>
    <row r="87" spans="1:18" ht="13.5" thickBot="1">
      <c r="A87" s="100" t="s">
        <v>1377</v>
      </c>
      <c r="B87" s="101"/>
      <c r="C87" s="101"/>
      <c r="D87" s="101"/>
      <c r="E87" s="23"/>
      <c r="F87" s="23"/>
      <c r="G87" s="23"/>
      <c r="H87" s="23"/>
      <c r="I87" s="23"/>
      <c r="J87" s="23"/>
      <c r="K87" s="23"/>
      <c r="L87" s="23"/>
      <c r="M87" s="23"/>
      <c r="N87" s="23"/>
      <c r="O87" s="23"/>
      <c r="P87" s="23"/>
      <c r="Q87" s="23"/>
      <c r="R87" s="45"/>
    </row>
  </sheetData>
  <sheetProtection password="E65D" sheet="1" objects="1" scenarios="1"/>
  <mergeCells count="31">
    <mergeCell ref="P1:R1"/>
    <mergeCell ref="F6:I6"/>
    <mergeCell ref="B6:C6"/>
    <mergeCell ref="G23:H23"/>
    <mergeCell ref="F12:J12"/>
    <mergeCell ref="N67:O67"/>
    <mergeCell ref="N68:O68"/>
    <mergeCell ref="N69:O69"/>
    <mergeCell ref="N70:O70"/>
    <mergeCell ref="I1:L1"/>
    <mergeCell ref="L45:N45"/>
    <mergeCell ref="L46:N46"/>
    <mergeCell ref="L47:N47"/>
    <mergeCell ref="L48:N48"/>
    <mergeCell ref="L49:N49"/>
    <mergeCell ref="G85:N86"/>
    <mergeCell ref="A87:D87"/>
    <mergeCell ref="B13:C13"/>
    <mergeCell ref="A84:E84"/>
    <mergeCell ref="N77:O77"/>
    <mergeCell ref="N78:O78"/>
    <mergeCell ref="N81:O81"/>
    <mergeCell ref="F31:J31"/>
    <mergeCell ref="F28:J29"/>
    <mergeCell ref="N74:O74"/>
    <mergeCell ref="N71:O71"/>
    <mergeCell ref="N72:O72"/>
    <mergeCell ref="N73:O73"/>
    <mergeCell ref="N75:O75"/>
    <mergeCell ref="N76:O76"/>
    <mergeCell ref="C68:D68"/>
  </mergeCells>
  <dataValidations count="10">
    <dataValidation type="list" allowBlank="1" showInputMessage="1" showErrorMessage="1" sqref="B2">
      <formula1>$F$12:$F$13</formula1>
    </dataValidation>
    <dataValidation type="list" allowBlank="1" showInputMessage="1" showErrorMessage="1" sqref="D6">
      <formula1>Weather</formula1>
    </dataValidation>
    <dataValidation type="list" allowBlank="1" showInputMessage="1" showErrorMessage="1" sqref="C23">
      <formula1>$CB$5:$CB$11</formula1>
    </dataValidation>
    <dataValidation type="list" allowBlank="1" showInputMessage="1" showErrorMessage="1" sqref="C24">
      <formula1>$CB$1:$CB$3</formula1>
    </dataValidation>
    <dataValidation type="list" allowBlank="1" showInputMessage="1" showErrorMessage="1" sqref="D12">
      <formula1>EvpoZones</formula1>
    </dataValidation>
    <dataValidation type="list" allowBlank="1" showInputMessage="1" showErrorMessage="1" sqref="C16">
      <formula1>GardenType</formula1>
    </dataValidation>
    <dataValidation type="list" allowBlank="1" showInputMessage="1" showErrorMessage="1" sqref="C68">
      <formula1>Brick</formula1>
    </dataValidation>
    <dataValidation type="list" allowBlank="1" showInputMessage="1" showErrorMessage="1" sqref="C48">
      <formula1>$CH$1:$CH$8</formula1>
    </dataValidation>
    <dataValidation type="list" allowBlank="1" showInputMessage="1" showErrorMessage="1" sqref="D52">
      <formula1>$CJ$1:$CJ$7</formula1>
    </dataValidation>
    <dataValidation type="list" allowBlank="1" showInputMessage="1" showErrorMessage="1" sqref="C62">
      <formula1>$CW$1:$CW$3</formula1>
    </dataValidation>
  </dataValidations>
  <hyperlinks>
    <hyperlink ref="B13" location="EvapoMap!A1" display="See map for zone delineation "/>
    <hyperlink ref="E44" location="EsimateBODLoad!A1" display="Estimating Tool"/>
    <hyperlink ref="I1" location="'How%20to%20use%20Calculator'!A1" display="How to Use the Calculator"/>
    <hyperlink ref="J1" location="'How%20to%20use%20Calculator'!A1" display="'How%20to%20use%20Calculator'!A1"/>
    <hyperlink ref="K1" location="'How%20to%20use%20Calculator'!A1" display="'How%20to%20use%20Calculator'!A1"/>
    <hyperlink ref="L1" location="'How%20to%20use%20Calculator'!A1" display="'How%20to%20use%20Calculator'!A1"/>
    <hyperlink ref="P1" location="Methodology!A1" display="Calculator Methodology"/>
    <hyperlink ref="Q1" location="Methodology!A1" display="Methodology!A1"/>
    <hyperlink ref="R1" location="Methodology!A1" display="Methodology!A1"/>
    <hyperlink ref="A84" r:id="rId1" display="Appropedia: Subsurface flow constructed wetland for greywater"/>
    <hyperlink ref="A87" r:id="rId2" display="Appropedia: California greywater regulations and design"/>
  </hyperlinks>
  <printOptions/>
  <pageMargins left="0.75" right="0.75" top="1" bottom="1" header="0.5" footer="0.5"/>
  <pageSetup orientation="portrait"/>
  <drawing r:id="rId5"/>
  <legacyDrawing r:id="rId4"/>
</worksheet>
</file>

<file path=xl/worksheets/sheet10.xml><?xml version="1.0" encoding="utf-8"?>
<worksheet xmlns="http://schemas.openxmlformats.org/spreadsheetml/2006/main" xmlns:r="http://schemas.openxmlformats.org/officeDocument/2006/relationships">
  <dimension ref="A1:IB27"/>
  <sheetViews>
    <sheetView workbookViewId="0" topLeftCell="A1">
      <selection activeCell="J8" sqref="J8"/>
    </sheetView>
  </sheetViews>
  <sheetFormatPr defaultColWidth="11.00390625" defaultRowHeight="12.75"/>
  <cols>
    <col min="2" max="236" width="3.75390625" style="0" customWidth="1"/>
  </cols>
  <sheetData>
    <row r="1" spans="2:233" ht="12.75">
      <c r="B1" t="s">
        <v>299</v>
      </c>
      <c r="C1" s="1" t="s">
        <v>1296</v>
      </c>
      <c r="D1" s="1"/>
      <c r="E1" s="1"/>
      <c r="F1" s="1"/>
      <c r="G1" s="1"/>
      <c r="H1" s="1"/>
      <c r="I1" s="1"/>
      <c r="J1" s="1"/>
      <c r="K1" s="1"/>
      <c r="L1" s="1"/>
      <c r="M1" s="1"/>
      <c r="N1" s="1"/>
      <c r="O1" s="1"/>
      <c r="P1" s="1" t="s">
        <v>269</v>
      </c>
      <c r="Q1" s="1"/>
      <c r="R1" s="1"/>
      <c r="S1" s="1"/>
      <c r="T1" s="1"/>
      <c r="U1" s="1"/>
      <c r="V1" s="1"/>
      <c r="W1" s="1"/>
      <c r="X1" s="1"/>
      <c r="Y1" s="1"/>
      <c r="AC1" s="1" t="s">
        <v>300</v>
      </c>
      <c r="AD1" s="1"/>
      <c r="AE1" s="1"/>
      <c r="AF1" s="1"/>
      <c r="AG1" s="1"/>
      <c r="AH1" s="1"/>
      <c r="AI1" s="1"/>
      <c r="AJ1" s="1"/>
      <c r="AK1" s="1"/>
      <c r="AL1" s="1"/>
      <c r="AP1" s="1" t="s">
        <v>301</v>
      </c>
      <c r="AQ1" s="1"/>
      <c r="AR1" s="1"/>
      <c r="AS1" s="1"/>
      <c r="AT1" s="1"/>
      <c r="AU1" s="1"/>
      <c r="AV1" s="1"/>
      <c r="AW1" s="1"/>
      <c r="AX1" s="1"/>
      <c r="AY1" s="1"/>
      <c r="BC1" s="1" t="s">
        <v>302</v>
      </c>
      <c r="BD1" s="1"/>
      <c r="BE1" s="1"/>
      <c r="BF1" s="1"/>
      <c r="BG1" s="1"/>
      <c r="BH1" s="1"/>
      <c r="BI1" s="1"/>
      <c r="BJ1" s="1"/>
      <c r="BK1" s="1"/>
      <c r="BL1" s="1"/>
      <c r="BP1" s="1" t="s">
        <v>303</v>
      </c>
      <c r="BQ1" s="1"/>
      <c r="BR1" s="1"/>
      <c r="BS1" s="1"/>
      <c r="BT1" s="1"/>
      <c r="BU1" s="1"/>
      <c r="BV1" s="1"/>
      <c r="BW1" s="1"/>
      <c r="BX1" s="1"/>
      <c r="BY1" s="1"/>
      <c r="CC1" s="1" t="s">
        <v>304</v>
      </c>
      <c r="CD1" s="1"/>
      <c r="CE1" s="1"/>
      <c r="CF1" s="1"/>
      <c r="CG1" s="1"/>
      <c r="CH1" s="1"/>
      <c r="CI1" s="1"/>
      <c r="CJ1" s="1"/>
      <c r="CK1" s="1"/>
      <c r="CL1" s="1"/>
      <c r="CP1" s="1" t="s">
        <v>305</v>
      </c>
      <c r="CQ1" s="1"/>
      <c r="CR1" s="1"/>
      <c r="CS1" s="1"/>
      <c r="CT1" s="1"/>
      <c r="CU1" s="1"/>
      <c r="CV1" s="1"/>
      <c r="CW1" s="1"/>
      <c r="CX1" s="1"/>
      <c r="CY1" s="1"/>
      <c r="DC1" s="1" t="s">
        <v>306</v>
      </c>
      <c r="DD1" s="1"/>
      <c r="DE1" s="1"/>
      <c r="DF1" s="1"/>
      <c r="DG1" s="1"/>
      <c r="DH1" s="1"/>
      <c r="DI1" s="1"/>
      <c r="DJ1" s="1"/>
      <c r="DK1" s="1"/>
      <c r="DL1" s="1"/>
      <c r="DP1" s="1" t="s">
        <v>113</v>
      </c>
      <c r="DQ1" s="1"/>
      <c r="DR1" s="1"/>
      <c r="DS1" s="1"/>
      <c r="DT1" s="1"/>
      <c r="DU1" s="1"/>
      <c r="DV1" s="1"/>
      <c r="DW1" s="1"/>
      <c r="DX1" s="1"/>
      <c r="DY1" s="1"/>
      <c r="EC1" s="1" t="s">
        <v>114</v>
      </c>
      <c r="ED1" s="1"/>
      <c r="EE1" s="1"/>
      <c r="EF1" s="1"/>
      <c r="EG1" s="1"/>
      <c r="EH1" s="1"/>
      <c r="EI1" s="1"/>
      <c r="EJ1" s="1"/>
      <c r="EK1" s="1"/>
      <c r="EL1" s="1"/>
      <c r="EP1" s="1" t="s">
        <v>115</v>
      </c>
      <c r="EQ1" s="1"/>
      <c r="ER1" s="1"/>
      <c r="ES1" s="1"/>
      <c r="ET1" s="1"/>
      <c r="EU1" s="1"/>
      <c r="EV1" s="1"/>
      <c r="EW1" s="1"/>
      <c r="EX1" s="1"/>
      <c r="EY1" s="1"/>
      <c r="FC1" s="1" t="s">
        <v>116</v>
      </c>
      <c r="FD1" s="1"/>
      <c r="FE1" s="1"/>
      <c r="FF1" s="1"/>
      <c r="FG1" s="1"/>
      <c r="FH1" s="1"/>
      <c r="FI1" s="1"/>
      <c r="FJ1" s="1"/>
      <c r="FK1" s="1"/>
      <c r="FL1" s="1"/>
      <c r="FP1" s="1" t="s">
        <v>117</v>
      </c>
      <c r="FQ1" s="1"/>
      <c r="FR1" s="1"/>
      <c r="FS1" s="1"/>
      <c r="FT1" s="1"/>
      <c r="FU1" s="1"/>
      <c r="FV1" s="1"/>
      <c r="FW1" s="1"/>
      <c r="FX1" s="1"/>
      <c r="FY1" s="1"/>
      <c r="GC1" s="1" t="s">
        <v>118</v>
      </c>
      <c r="GD1" s="1"/>
      <c r="GE1" s="1"/>
      <c r="GF1" s="1"/>
      <c r="GG1" s="1"/>
      <c r="GH1" s="1"/>
      <c r="GI1" s="1"/>
      <c r="GJ1" s="1"/>
      <c r="GK1" s="1"/>
      <c r="GL1" s="1"/>
      <c r="GP1" s="1" t="s">
        <v>119</v>
      </c>
      <c r="GQ1" s="1"/>
      <c r="GR1" s="1"/>
      <c r="GS1" s="1"/>
      <c r="GT1" s="1"/>
      <c r="GU1" s="1"/>
      <c r="GV1" s="1"/>
      <c r="GW1" s="1"/>
      <c r="GX1" s="1"/>
      <c r="GY1" s="1"/>
      <c r="HC1" s="1" t="s">
        <v>120</v>
      </c>
      <c r="HD1" s="1"/>
      <c r="HE1" s="1"/>
      <c r="HF1" s="1"/>
      <c r="HG1" s="1"/>
      <c r="HH1" s="1"/>
      <c r="HI1" s="1"/>
      <c r="HJ1" s="1"/>
      <c r="HK1" s="1"/>
      <c r="HL1" s="1"/>
      <c r="HP1" s="1" t="s">
        <v>121</v>
      </c>
      <c r="HQ1" s="1"/>
      <c r="HR1" s="1"/>
      <c r="HS1" s="1"/>
      <c r="HT1" s="1"/>
      <c r="HU1" s="1"/>
      <c r="HV1" s="1"/>
      <c r="HW1" s="1"/>
      <c r="HX1" s="1"/>
      <c r="HY1" s="1"/>
    </row>
    <row r="2" spans="3:236" ht="12.75">
      <c r="C2" t="s">
        <v>268</v>
      </c>
      <c r="D2" t="s">
        <v>289</v>
      </c>
      <c r="E2" t="s">
        <v>290</v>
      </c>
      <c r="F2" t="s">
        <v>291</v>
      </c>
      <c r="G2" t="s">
        <v>292</v>
      </c>
      <c r="H2" t="s">
        <v>266</v>
      </c>
      <c r="I2" t="s">
        <v>293</v>
      </c>
      <c r="J2" t="s">
        <v>267</v>
      </c>
      <c r="K2" t="s">
        <v>294</v>
      </c>
      <c r="L2" t="s">
        <v>295</v>
      </c>
      <c r="M2" t="s">
        <v>296</v>
      </c>
      <c r="N2" t="s">
        <v>297</v>
      </c>
      <c r="O2" t="s">
        <v>298</v>
      </c>
      <c r="P2" t="s">
        <v>268</v>
      </c>
      <c r="Q2" t="s">
        <v>289</v>
      </c>
      <c r="R2" t="s">
        <v>290</v>
      </c>
      <c r="S2" t="s">
        <v>291</v>
      </c>
      <c r="T2" t="s">
        <v>292</v>
      </c>
      <c r="U2" t="s">
        <v>266</v>
      </c>
      <c r="V2" t="s">
        <v>293</v>
      </c>
      <c r="W2" t="s">
        <v>267</v>
      </c>
      <c r="X2" t="s">
        <v>294</v>
      </c>
      <c r="Y2" t="s">
        <v>295</v>
      </c>
      <c r="Z2" t="s">
        <v>296</v>
      </c>
      <c r="AA2" t="s">
        <v>297</v>
      </c>
      <c r="AB2" t="s">
        <v>298</v>
      </c>
      <c r="AC2" t="s">
        <v>268</v>
      </c>
      <c r="AD2" t="s">
        <v>289</v>
      </c>
      <c r="AE2" t="s">
        <v>290</v>
      </c>
      <c r="AF2" t="s">
        <v>291</v>
      </c>
      <c r="AG2" t="s">
        <v>292</v>
      </c>
      <c r="AH2" t="s">
        <v>266</v>
      </c>
      <c r="AI2" t="s">
        <v>293</v>
      </c>
      <c r="AJ2" t="s">
        <v>267</v>
      </c>
      <c r="AK2" t="s">
        <v>294</v>
      </c>
      <c r="AL2" t="s">
        <v>295</v>
      </c>
      <c r="AM2" t="s">
        <v>296</v>
      </c>
      <c r="AN2" t="s">
        <v>297</v>
      </c>
      <c r="AO2" t="s">
        <v>298</v>
      </c>
      <c r="AP2" t="s">
        <v>268</v>
      </c>
      <c r="AQ2" t="s">
        <v>289</v>
      </c>
      <c r="AR2" t="s">
        <v>290</v>
      </c>
      <c r="AS2" t="s">
        <v>291</v>
      </c>
      <c r="AT2" t="s">
        <v>292</v>
      </c>
      <c r="AU2" t="s">
        <v>266</v>
      </c>
      <c r="AV2" t="s">
        <v>293</v>
      </c>
      <c r="AW2" t="s">
        <v>267</v>
      </c>
      <c r="AX2" t="s">
        <v>294</v>
      </c>
      <c r="AY2" t="s">
        <v>295</v>
      </c>
      <c r="AZ2" t="s">
        <v>296</v>
      </c>
      <c r="BA2" t="s">
        <v>297</v>
      </c>
      <c r="BB2" t="s">
        <v>298</v>
      </c>
      <c r="BC2" t="s">
        <v>268</v>
      </c>
      <c r="BD2" t="s">
        <v>289</v>
      </c>
      <c r="BE2" t="s">
        <v>290</v>
      </c>
      <c r="BF2" t="s">
        <v>291</v>
      </c>
      <c r="BG2" t="s">
        <v>292</v>
      </c>
      <c r="BH2" t="s">
        <v>266</v>
      </c>
      <c r="BI2" t="s">
        <v>293</v>
      </c>
      <c r="BJ2" t="s">
        <v>267</v>
      </c>
      <c r="BK2" t="s">
        <v>294</v>
      </c>
      <c r="BL2" t="s">
        <v>295</v>
      </c>
      <c r="BM2" t="s">
        <v>296</v>
      </c>
      <c r="BN2" t="s">
        <v>297</v>
      </c>
      <c r="BO2" t="s">
        <v>298</v>
      </c>
      <c r="BP2" t="s">
        <v>268</v>
      </c>
      <c r="BQ2" t="s">
        <v>289</v>
      </c>
      <c r="BR2" t="s">
        <v>290</v>
      </c>
      <c r="BS2" t="s">
        <v>291</v>
      </c>
      <c r="BT2" t="s">
        <v>292</v>
      </c>
      <c r="BU2" t="s">
        <v>266</v>
      </c>
      <c r="BV2" t="s">
        <v>293</v>
      </c>
      <c r="BW2" t="s">
        <v>267</v>
      </c>
      <c r="BX2" t="s">
        <v>294</v>
      </c>
      <c r="BY2" t="s">
        <v>295</v>
      </c>
      <c r="BZ2" t="s">
        <v>296</v>
      </c>
      <c r="CA2" t="s">
        <v>297</v>
      </c>
      <c r="CB2" t="s">
        <v>298</v>
      </c>
      <c r="CC2" t="s">
        <v>268</v>
      </c>
      <c r="CD2" t="s">
        <v>289</v>
      </c>
      <c r="CE2" t="s">
        <v>290</v>
      </c>
      <c r="CF2" t="s">
        <v>291</v>
      </c>
      <c r="CG2" t="s">
        <v>292</v>
      </c>
      <c r="CH2" t="s">
        <v>266</v>
      </c>
      <c r="CI2" t="s">
        <v>293</v>
      </c>
      <c r="CJ2" t="s">
        <v>267</v>
      </c>
      <c r="CK2" t="s">
        <v>294</v>
      </c>
      <c r="CL2" t="s">
        <v>295</v>
      </c>
      <c r="CM2" t="s">
        <v>296</v>
      </c>
      <c r="CN2" t="s">
        <v>297</v>
      </c>
      <c r="CO2" t="s">
        <v>298</v>
      </c>
      <c r="CP2" t="s">
        <v>268</v>
      </c>
      <c r="CQ2" t="s">
        <v>289</v>
      </c>
      <c r="CR2" t="s">
        <v>290</v>
      </c>
      <c r="CS2" t="s">
        <v>291</v>
      </c>
      <c r="CT2" t="s">
        <v>292</v>
      </c>
      <c r="CU2" t="s">
        <v>266</v>
      </c>
      <c r="CV2" t="s">
        <v>293</v>
      </c>
      <c r="CW2" t="s">
        <v>267</v>
      </c>
      <c r="CX2" t="s">
        <v>294</v>
      </c>
      <c r="CY2" t="s">
        <v>295</v>
      </c>
      <c r="CZ2" t="s">
        <v>296</v>
      </c>
      <c r="DA2" t="s">
        <v>297</v>
      </c>
      <c r="DB2" t="s">
        <v>298</v>
      </c>
      <c r="DC2" t="s">
        <v>268</v>
      </c>
      <c r="DD2" t="s">
        <v>289</v>
      </c>
      <c r="DE2" t="s">
        <v>290</v>
      </c>
      <c r="DF2" t="s">
        <v>291</v>
      </c>
      <c r="DG2" t="s">
        <v>292</v>
      </c>
      <c r="DH2" t="s">
        <v>266</v>
      </c>
      <c r="DI2" t="s">
        <v>293</v>
      </c>
      <c r="DJ2" t="s">
        <v>267</v>
      </c>
      <c r="DK2" t="s">
        <v>294</v>
      </c>
      <c r="DL2" t="s">
        <v>295</v>
      </c>
      <c r="DM2" t="s">
        <v>296</v>
      </c>
      <c r="DN2" t="s">
        <v>297</v>
      </c>
      <c r="DO2" t="s">
        <v>298</v>
      </c>
      <c r="DP2" t="s">
        <v>268</v>
      </c>
      <c r="DQ2" t="s">
        <v>289</v>
      </c>
      <c r="DR2" t="s">
        <v>290</v>
      </c>
      <c r="DS2" t="s">
        <v>291</v>
      </c>
      <c r="DT2" t="s">
        <v>292</v>
      </c>
      <c r="DU2" t="s">
        <v>266</v>
      </c>
      <c r="DV2" t="s">
        <v>293</v>
      </c>
      <c r="DW2" t="s">
        <v>267</v>
      </c>
      <c r="DX2" t="s">
        <v>294</v>
      </c>
      <c r="DY2" t="s">
        <v>295</v>
      </c>
      <c r="DZ2" t="s">
        <v>296</v>
      </c>
      <c r="EA2" t="s">
        <v>297</v>
      </c>
      <c r="EB2" t="s">
        <v>298</v>
      </c>
      <c r="EC2" t="s">
        <v>268</v>
      </c>
      <c r="ED2" t="s">
        <v>289</v>
      </c>
      <c r="EE2" t="s">
        <v>290</v>
      </c>
      <c r="EF2" t="s">
        <v>291</v>
      </c>
      <c r="EG2" t="s">
        <v>292</v>
      </c>
      <c r="EH2" t="s">
        <v>266</v>
      </c>
      <c r="EI2" t="s">
        <v>293</v>
      </c>
      <c r="EJ2" t="s">
        <v>267</v>
      </c>
      <c r="EK2" t="s">
        <v>294</v>
      </c>
      <c r="EL2" t="s">
        <v>295</v>
      </c>
      <c r="EM2" t="s">
        <v>296</v>
      </c>
      <c r="EN2" t="s">
        <v>297</v>
      </c>
      <c r="EO2" t="s">
        <v>298</v>
      </c>
      <c r="EP2" t="s">
        <v>268</v>
      </c>
      <c r="EQ2" t="s">
        <v>289</v>
      </c>
      <c r="ER2" t="s">
        <v>290</v>
      </c>
      <c r="ES2" t="s">
        <v>291</v>
      </c>
      <c r="ET2" t="s">
        <v>292</v>
      </c>
      <c r="EU2" t="s">
        <v>266</v>
      </c>
      <c r="EV2" t="s">
        <v>293</v>
      </c>
      <c r="EW2" t="s">
        <v>267</v>
      </c>
      <c r="EX2" t="s">
        <v>294</v>
      </c>
      <c r="EY2" t="s">
        <v>295</v>
      </c>
      <c r="EZ2" t="s">
        <v>296</v>
      </c>
      <c r="FA2" t="s">
        <v>297</v>
      </c>
      <c r="FB2" t="s">
        <v>298</v>
      </c>
      <c r="FC2" t="s">
        <v>268</v>
      </c>
      <c r="FD2" t="s">
        <v>289</v>
      </c>
      <c r="FE2" t="s">
        <v>290</v>
      </c>
      <c r="FF2" t="s">
        <v>291</v>
      </c>
      <c r="FG2" t="s">
        <v>292</v>
      </c>
      <c r="FH2" t="s">
        <v>266</v>
      </c>
      <c r="FI2" t="s">
        <v>293</v>
      </c>
      <c r="FJ2" t="s">
        <v>267</v>
      </c>
      <c r="FK2" t="s">
        <v>294</v>
      </c>
      <c r="FL2" t="s">
        <v>295</v>
      </c>
      <c r="FM2" t="s">
        <v>296</v>
      </c>
      <c r="FN2" t="s">
        <v>297</v>
      </c>
      <c r="FO2" t="s">
        <v>298</v>
      </c>
      <c r="FP2" t="s">
        <v>268</v>
      </c>
      <c r="FQ2" t="s">
        <v>289</v>
      </c>
      <c r="FR2" t="s">
        <v>290</v>
      </c>
      <c r="FS2" t="s">
        <v>291</v>
      </c>
      <c r="FT2" t="s">
        <v>292</v>
      </c>
      <c r="FU2" t="s">
        <v>266</v>
      </c>
      <c r="FV2" t="s">
        <v>293</v>
      </c>
      <c r="FW2" t="s">
        <v>267</v>
      </c>
      <c r="FX2" t="s">
        <v>294</v>
      </c>
      <c r="FY2" t="s">
        <v>295</v>
      </c>
      <c r="FZ2" t="s">
        <v>296</v>
      </c>
      <c r="GA2" t="s">
        <v>297</v>
      </c>
      <c r="GB2" t="s">
        <v>298</v>
      </c>
      <c r="GC2" t="s">
        <v>268</v>
      </c>
      <c r="GD2" t="s">
        <v>289</v>
      </c>
      <c r="GE2" t="s">
        <v>290</v>
      </c>
      <c r="GF2" t="s">
        <v>291</v>
      </c>
      <c r="GG2" t="s">
        <v>292</v>
      </c>
      <c r="GH2" t="s">
        <v>266</v>
      </c>
      <c r="GI2" t="s">
        <v>293</v>
      </c>
      <c r="GJ2" t="s">
        <v>267</v>
      </c>
      <c r="GK2" t="s">
        <v>294</v>
      </c>
      <c r="GL2" t="s">
        <v>295</v>
      </c>
      <c r="GM2" t="s">
        <v>296</v>
      </c>
      <c r="GN2" t="s">
        <v>297</v>
      </c>
      <c r="GO2" t="s">
        <v>298</v>
      </c>
      <c r="GP2" t="s">
        <v>268</v>
      </c>
      <c r="GQ2" t="s">
        <v>289</v>
      </c>
      <c r="GR2" t="s">
        <v>290</v>
      </c>
      <c r="GS2" t="s">
        <v>291</v>
      </c>
      <c r="GT2" t="s">
        <v>292</v>
      </c>
      <c r="GU2" t="s">
        <v>266</v>
      </c>
      <c r="GV2" t="s">
        <v>293</v>
      </c>
      <c r="GW2" t="s">
        <v>267</v>
      </c>
      <c r="GX2" t="s">
        <v>294</v>
      </c>
      <c r="GY2" t="s">
        <v>295</v>
      </c>
      <c r="GZ2" t="s">
        <v>296</v>
      </c>
      <c r="HA2" t="s">
        <v>297</v>
      </c>
      <c r="HB2" t="s">
        <v>298</v>
      </c>
      <c r="HC2" t="s">
        <v>268</v>
      </c>
      <c r="HD2" t="s">
        <v>289</v>
      </c>
      <c r="HE2" t="s">
        <v>290</v>
      </c>
      <c r="HF2" t="s">
        <v>291</v>
      </c>
      <c r="HG2" t="s">
        <v>292</v>
      </c>
      <c r="HH2" t="s">
        <v>266</v>
      </c>
      <c r="HI2" t="s">
        <v>293</v>
      </c>
      <c r="HJ2" t="s">
        <v>267</v>
      </c>
      <c r="HK2" t="s">
        <v>294</v>
      </c>
      <c r="HL2" t="s">
        <v>295</v>
      </c>
      <c r="HM2" t="s">
        <v>296</v>
      </c>
      <c r="HN2" t="s">
        <v>297</v>
      </c>
      <c r="HO2" t="s">
        <v>298</v>
      </c>
      <c r="HP2" t="s">
        <v>268</v>
      </c>
      <c r="HQ2" t="s">
        <v>289</v>
      </c>
      <c r="HR2" t="s">
        <v>290</v>
      </c>
      <c r="HS2" t="s">
        <v>291</v>
      </c>
      <c r="HT2" t="s">
        <v>292</v>
      </c>
      <c r="HU2" t="s">
        <v>266</v>
      </c>
      <c r="HV2" t="s">
        <v>293</v>
      </c>
      <c r="HW2" t="s">
        <v>267</v>
      </c>
      <c r="HX2" t="s">
        <v>294</v>
      </c>
      <c r="HY2" t="s">
        <v>295</v>
      </c>
      <c r="HZ2" t="s">
        <v>296</v>
      </c>
      <c r="IA2" t="s">
        <v>297</v>
      </c>
      <c r="IB2" t="s">
        <v>298</v>
      </c>
    </row>
    <row r="3" spans="1:236" ht="12.75">
      <c r="A3" t="s">
        <v>270</v>
      </c>
      <c r="B3" t="s">
        <v>1037</v>
      </c>
      <c r="C3" s="2" t="s">
        <v>288</v>
      </c>
      <c r="D3" s="2" t="s">
        <v>288</v>
      </c>
      <c r="E3" s="2" t="s">
        <v>288</v>
      </c>
      <c r="F3" s="2" t="s">
        <v>288</v>
      </c>
      <c r="G3" s="2" t="s">
        <v>288</v>
      </c>
      <c r="H3" s="2" t="s">
        <v>288</v>
      </c>
      <c r="I3" s="2" t="s">
        <v>288</v>
      </c>
      <c r="J3" s="2" t="s">
        <v>288</v>
      </c>
      <c r="K3" s="2" t="s">
        <v>288</v>
      </c>
      <c r="L3" s="2" t="s">
        <v>288</v>
      </c>
      <c r="M3" s="2" t="s">
        <v>288</v>
      </c>
      <c r="N3" s="2" t="s">
        <v>288</v>
      </c>
      <c r="O3" s="2" t="s">
        <v>288</v>
      </c>
      <c r="P3" s="2" t="s">
        <v>288</v>
      </c>
      <c r="Q3" s="2" t="s">
        <v>288</v>
      </c>
      <c r="R3" s="2" t="s">
        <v>288</v>
      </c>
      <c r="S3" s="2" t="s">
        <v>288</v>
      </c>
      <c r="T3" s="2" t="s">
        <v>288</v>
      </c>
      <c r="U3" s="2" t="s">
        <v>288</v>
      </c>
      <c r="V3" s="2" t="s">
        <v>288</v>
      </c>
      <c r="W3" s="2" t="s">
        <v>288</v>
      </c>
      <c r="X3" s="2" t="s">
        <v>288</v>
      </c>
      <c r="Y3" s="2" t="s">
        <v>288</v>
      </c>
      <c r="Z3" s="2" t="s">
        <v>288</v>
      </c>
      <c r="AA3" s="2" t="s">
        <v>288</v>
      </c>
      <c r="AB3" s="2" t="s">
        <v>288</v>
      </c>
      <c r="AC3" s="2" t="s">
        <v>288</v>
      </c>
      <c r="AD3" s="2" t="s">
        <v>288</v>
      </c>
      <c r="AE3" s="2" t="s">
        <v>288</v>
      </c>
      <c r="AF3" s="2" t="s">
        <v>288</v>
      </c>
      <c r="AG3" s="2" t="s">
        <v>288</v>
      </c>
      <c r="AH3" s="2" t="s">
        <v>288</v>
      </c>
      <c r="AI3" s="2" t="s">
        <v>288</v>
      </c>
      <c r="AJ3" s="2" t="s">
        <v>288</v>
      </c>
      <c r="AK3" s="2" t="s">
        <v>288</v>
      </c>
      <c r="AL3" s="2" t="s">
        <v>288</v>
      </c>
      <c r="AM3" s="2" t="s">
        <v>288</v>
      </c>
      <c r="AN3" s="2" t="s">
        <v>288</v>
      </c>
      <c r="AO3" s="2" t="s">
        <v>288</v>
      </c>
      <c r="AP3" s="2" t="s">
        <v>288</v>
      </c>
      <c r="AQ3" s="2" t="s">
        <v>288</v>
      </c>
      <c r="AR3" s="2" t="s">
        <v>288</v>
      </c>
      <c r="AS3" s="2" t="s">
        <v>288</v>
      </c>
      <c r="AT3" s="2" t="s">
        <v>288</v>
      </c>
      <c r="AU3" s="2" t="s">
        <v>288</v>
      </c>
      <c r="AV3" s="2" t="s">
        <v>288</v>
      </c>
      <c r="AW3" s="2" t="s">
        <v>288</v>
      </c>
      <c r="AX3" s="2" t="s">
        <v>288</v>
      </c>
      <c r="AY3" s="2" t="s">
        <v>288</v>
      </c>
      <c r="AZ3" s="2" t="s">
        <v>288</v>
      </c>
      <c r="BA3" s="2" t="s">
        <v>288</v>
      </c>
      <c r="BB3" s="2" t="s">
        <v>288</v>
      </c>
      <c r="BC3" s="2" t="s">
        <v>288</v>
      </c>
      <c r="BD3" s="2" t="s">
        <v>288</v>
      </c>
      <c r="BE3" s="2" t="s">
        <v>288</v>
      </c>
      <c r="BF3" s="2" t="s">
        <v>288</v>
      </c>
      <c r="BG3" s="2" t="s">
        <v>288</v>
      </c>
      <c r="BH3" s="2" t="s">
        <v>288</v>
      </c>
      <c r="BI3" s="2" t="s">
        <v>288</v>
      </c>
      <c r="BJ3" s="2" t="s">
        <v>288</v>
      </c>
      <c r="BK3" s="2" t="s">
        <v>288</v>
      </c>
      <c r="BL3" s="2" t="s">
        <v>288</v>
      </c>
      <c r="BM3" s="2" t="s">
        <v>288</v>
      </c>
      <c r="BN3" s="2" t="s">
        <v>288</v>
      </c>
      <c r="BO3" s="2" t="s">
        <v>288</v>
      </c>
      <c r="BP3" s="2" t="s">
        <v>288</v>
      </c>
      <c r="BQ3" s="2" t="s">
        <v>288</v>
      </c>
      <c r="BR3" s="2" t="s">
        <v>288</v>
      </c>
      <c r="BS3" s="2" t="s">
        <v>288</v>
      </c>
      <c r="BT3" s="2" t="s">
        <v>288</v>
      </c>
      <c r="BU3" s="2" t="s">
        <v>288</v>
      </c>
      <c r="BV3" s="2" t="s">
        <v>288</v>
      </c>
      <c r="BW3" s="2" t="s">
        <v>288</v>
      </c>
      <c r="BX3" s="2" t="s">
        <v>288</v>
      </c>
      <c r="BY3" s="2" t="s">
        <v>288</v>
      </c>
      <c r="BZ3" s="2" t="s">
        <v>288</v>
      </c>
      <c r="CA3" s="2" t="s">
        <v>288</v>
      </c>
      <c r="CB3" s="2" t="s">
        <v>288</v>
      </c>
      <c r="CC3" s="2" t="s">
        <v>288</v>
      </c>
      <c r="CD3" s="2" t="s">
        <v>288</v>
      </c>
      <c r="CE3" s="2" t="s">
        <v>288</v>
      </c>
      <c r="CF3" s="2" t="s">
        <v>288</v>
      </c>
      <c r="CG3" s="2" t="s">
        <v>288</v>
      </c>
      <c r="CH3" s="2" t="s">
        <v>288</v>
      </c>
      <c r="CI3" s="2" t="s">
        <v>288</v>
      </c>
      <c r="CJ3" s="2" t="s">
        <v>288</v>
      </c>
      <c r="CK3" s="2" t="s">
        <v>288</v>
      </c>
      <c r="CL3" s="2" t="s">
        <v>288</v>
      </c>
      <c r="CM3" s="2" t="s">
        <v>288</v>
      </c>
      <c r="CN3" s="2" t="s">
        <v>288</v>
      </c>
      <c r="CO3" s="2" t="s">
        <v>288</v>
      </c>
      <c r="CP3" s="2" t="s">
        <v>288</v>
      </c>
      <c r="CQ3" s="2" t="s">
        <v>288</v>
      </c>
      <c r="CR3" s="2" t="s">
        <v>288</v>
      </c>
      <c r="CS3" s="2" t="s">
        <v>288</v>
      </c>
      <c r="CT3" s="2" t="s">
        <v>288</v>
      </c>
      <c r="CU3" s="2" t="s">
        <v>288</v>
      </c>
      <c r="CV3" s="2" t="s">
        <v>288</v>
      </c>
      <c r="CW3" s="2" t="s">
        <v>288</v>
      </c>
      <c r="CX3" s="2" t="s">
        <v>288</v>
      </c>
      <c r="CY3" s="2" t="s">
        <v>288</v>
      </c>
      <c r="CZ3" s="2" t="s">
        <v>288</v>
      </c>
      <c r="DA3" s="2" t="s">
        <v>288</v>
      </c>
      <c r="DB3" s="2" t="s">
        <v>288</v>
      </c>
      <c r="DC3" s="2" t="s">
        <v>288</v>
      </c>
      <c r="DD3" s="2" t="s">
        <v>288</v>
      </c>
      <c r="DE3" s="2" t="s">
        <v>288</v>
      </c>
      <c r="DF3" s="2" t="s">
        <v>288</v>
      </c>
      <c r="DG3" s="2" t="s">
        <v>288</v>
      </c>
      <c r="DH3" s="2" t="s">
        <v>288</v>
      </c>
      <c r="DI3" s="2" t="s">
        <v>288</v>
      </c>
      <c r="DJ3" s="2" t="s">
        <v>288</v>
      </c>
      <c r="DK3" s="2" t="s">
        <v>288</v>
      </c>
      <c r="DL3" s="2" t="s">
        <v>288</v>
      </c>
      <c r="DM3" s="2" t="s">
        <v>288</v>
      </c>
      <c r="DN3" s="2" t="s">
        <v>288</v>
      </c>
      <c r="DO3" s="2" t="s">
        <v>288</v>
      </c>
      <c r="DP3" s="2" t="s">
        <v>288</v>
      </c>
      <c r="DQ3" s="2" t="s">
        <v>288</v>
      </c>
      <c r="DR3" s="2" t="s">
        <v>288</v>
      </c>
      <c r="DS3" s="2" t="s">
        <v>288</v>
      </c>
      <c r="DT3" s="2" t="s">
        <v>288</v>
      </c>
      <c r="DU3" s="2" t="s">
        <v>288</v>
      </c>
      <c r="DV3" s="2" t="s">
        <v>288</v>
      </c>
      <c r="DW3" s="2" t="s">
        <v>288</v>
      </c>
      <c r="DX3" s="2" t="s">
        <v>288</v>
      </c>
      <c r="DY3" s="2" t="s">
        <v>288</v>
      </c>
      <c r="DZ3" s="2" t="s">
        <v>288</v>
      </c>
      <c r="EA3" s="2" t="s">
        <v>288</v>
      </c>
      <c r="EB3" s="2" t="s">
        <v>288</v>
      </c>
      <c r="EC3" s="2" t="s">
        <v>288</v>
      </c>
      <c r="ED3" s="2" t="s">
        <v>288</v>
      </c>
      <c r="EE3" s="2" t="s">
        <v>288</v>
      </c>
      <c r="EF3" s="2" t="s">
        <v>288</v>
      </c>
      <c r="EG3" s="2" t="s">
        <v>288</v>
      </c>
      <c r="EH3" s="2" t="s">
        <v>288</v>
      </c>
      <c r="EI3" s="2" t="s">
        <v>288</v>
      </c>
      <c r="EJ3" s="2" t="s">
        <v>288</v>
      </c>
      <c r="EK3" s="2" t="s">
        <v>288</v>
      </c>
      <c r="EL3" s="2" t="s">
        <v>288</v>
      </c>
      <c r="EM3" s="2" t="s">
        <v>288</v>
      </c>
      <c r="EN3" s="2" t="s">
        <v>288</v>
      </c>
      <c r="EO3" s="2" t="s">
        <v>288</v>
      </c>
      <c r="EP3" s="2" t="s">
        <v>288</v>
      </c>
      <c r="EQ3" s="2" t="s">
        <v>288</v>
      </c>
      <c r="ER3" s="2" t="s">
        <v>288</v>
      </c>
      <c r="ES3" s="2" t="s">
        <v>288</v>
      </c>
      <c r="ET3" s="2" t="s">
        <v>288</v>
      </c>
      <c r="EU3" s="2" t="s">
        <v>288</v>
      </c>
      <c r="EV3" s="2" t="s">
        <v>288</v>
      </c>
      <c r="EW3" s="2" t="s">
        <v>288</v>
      </c>
      <c r="EX3" s="2" t="s">
        <v>288</v>
      </c>
      <c r="EY3" s="2" t="s">
        <v>288</v>
      </c>
      <c r="EZ3" s="2" t="s">
        <v>288</v>
      </c>
      <c r="FA3" s="2" t="s">
        <v>288</v>
      </c>
      <c r="FB3" s="2" t="s">
        <v>288</v>
      </c>
      <c r="FC3" s="2" t="s">
        <v>288</v>
      </c>
      <c r="FD3" s="2" t="s">
        <v>288</v>
      </c>
      <c r="FE3" s="2" t="s">
        <v>288</v>
      </c>
      <c r="FF3" s="2" t="s">
        <v>288</v>
      </c>
      <c r="FG3" s="2" t="s">
        <v>288</v>
      </c>
      <c r="FH3" s="2" t="s">
        <v>288</v>
      </c>
      <c r="FI3" s="2" t="s">
        <v>288</v>
      </c>
      <c r="FJ3" s="2" t="s">
        <v>288</v>
      </c>
      <c r="FK3" s="2" t="s">
        <v>288</v>
      </c>
      <c r="FL3" s="2" t="s">
        <v>288</v>
      </c>
      <c r="FM3" s="2" t="s">
        <v>288</v>
      </c>
      <c r="FN3" s="2" t="s">
        <v>288</v>
      </c>
      <c r="FO3" s="2" t="s">
        <v>288</v>
      </c>
      <c r="FP3" s="2" t="s">
        <v>288</v>
      </c>
      <c r="FQ3" s="2" t="s">
        <v>288</v>
      </c>
      <c r="FR3" s="2" t="s">
        <v>288</v>
      </c>
      <c r="FS3" s="2" t="s">
        <v>288</v>
      </c>
      <c r="FT3" s="2" t="s">
        <v>288</v>
      </c>
      <c r="FU3" s="2" t="s">
        <v>288</v>
      </c>
      <c r="FV3" s="2" t="s">
        <v>288</v>
      </c>
      <c r="FW3" s="2" t="s">
        <v>288</v>
      </c>
      <c r="FX3" s="2" t="s">
        <v>288</v>
      </c>
      <c r="FY3" s="2" t="s">
        <v>288</v>
      </c>
      <c r="FZ3" s="2" t="s">
        <v>288</v>
      </c>
      <c r="GA3" s="2" t="s">
        <v>288</v>
      </c>
      <c r="GB3" s="2" t="s">
        <v>288</v>
      </c>
      <c r="GC3" s="2" t="s">
        <v>288</v>
      </c>
      <c r="GD3" s="2" t="s">
        <v>288</v>
      </c>
      <c r="GE3" s="2" t="s">
        <v>288</v>
      </c>
      <c r="GF3" s="2" t="s">
        <v>288</v>
      </c>
      <c r="GG3" s="2" t="s">
        <v>288</v>
      </c>
      <c r="GH3" s="2" t="s">
        <v>288</v>
      </c>
      <c r="GI3" s="2" t="s">
        <v>288</v>
      </c>
      <c r="GJ3" s="2" t="s">
        <v>288</v>
      </c>
      <c r="GK3" s="2" t="s">
        <v>288</v>
      </c>
      <c r="GL3" s="2" t="s">
        <v>288</v>
      </c>
      <c r="GM3" s="2" t="s">
        <v>288</v>
      </c>
      <c r="GN3" s="2" t="s">
        <v>288</v>
      </c>
      <c r="GO3" s="2" t="s">
        <v>288</v>
      </c>
      <c r="GP3" s="2" t="s">
        <v>288</v>
      </c>
      <c r="GQ3" s="2" t="s">
        <v>288</v>
      </c>
      <c r="GR3" s="2" t="s">
        <v>288</v>
      </c>
      <c r="GS3" s="2" t="s">
        <v>288</v>
      </c>
      <c r="GT3" s="2" t="s">
        <v>288</v>
      </c>
      <c r="GU3" s="2" t="s">
        <v>288</v>
      </c>
      <c r="GV3" s="2" t="s">
        <v>288</v>
      </c>
      <c r="GW3" s="2" t="s">
        <v>288</v>
      </c>
      <c r="GX3" s="2" t="s">
        <v>288</v>
      </c>
      <c r="GY3" s="2" t="s">
        <v>288</v>
      </c>
      <c r="GZ3" s="2" t="s">
        <v>288</v>
      </c>
      <c r="HA3" s="2" t="s">
        <v>288</v>
      </c>
      <c r="HB3" s="2" t="s">
        <v>288</v>
      </c>
      <c r="HC3" s="2" t="s">
        <v>288</v>
      </c>
      <c r="HD3" s="2" t="s">
        <v>288</v>
      </c>
      <c r="HE3" s="2" t="s">
        <v>288</v>
      </c>
      <c r="HF3" s="2" t="s">
        <v>288</v>
      </c>
      <c r="HG3" s="2" t="s">
        <v>288</v>
      </c>
      <c r="HH3" s="2" t="s">
        <v>288</v>
      </c>
      <c r="HI3" s="2" t="s">
        <v>288</v>
      </c>
      <c r="HJ3" s="2" t="s">
        <v>288</v>
      </c>
      <c r="HK3" s="2" t="s">
        <v>288</v>
      </c>
      <c r="HL3" s="2" t="s">
        <v>288</v>
      </c>
      <c r="HM3" s="2" t="s">
        <v>288</v>
      </c>
      <c r="HN3" s="2" t="s">
        <v>288</v>
      </c>
      <c r="HO3" s="2" t="s">
        <v>288</v>
      </c>
      <c r="HP3" s="2" t="s">
        <v>288</v>
      </c>
      <c r="HQ3" s="2" t="s">
        <v>288</v>
      </c>
      <c r="HR3" s="2" t="s">
        <v>288</v>
      </c>
      <c r="HS3" s="2" t="s">
        <v>288</v>
      </c>
      <c r="HT3" s="2" t="s">
        <v>288</v>
      </c>
      <c r="HU3" s="2" t="s">
        <v>288</v>
      </c>
      <c r="HV3" s="2" t="s">
        <v>288</v>
      </c>
      <c r="HW3" s="2" t="s">
        <v>288</v>
      </c>
      <c r="HX3" s="2" t="s">
        <v>288</v>
      </c>
      <c r="HY3" s="2" t="s">
        <v>288</v>
      </c>
      <c r="HZ3" s="2" t="s">
        <v>288</v>
      </c>
      <c r="IA3" s="2" t="s">
        <v>288</v>
      </c>
      <c r="IB3" s="2" t="s">
        <v>288</v>
      </c>
    </row>
    <row r="4" spans="1:236" ht="12.75">
      <c r="A4" s="5" t="s">
        <v>262</v>
      </c>
      <c r="B4" t="s">
        <v>1037</v>
      </c>
      <c r="C4">
        <f>EvpoZ1!C35</f>
        <v>1.204</v>
      </c>
      <c r="D4">
        <f>EvpoZ1!D35</f>
        <v>1.2840000000000003</v>
      </c>
      <c r="E4">
        <f>EvpoZ1!E35</f>
        <v>1.426</v>
      </c>
      <c r="F4">
        <f>EvpoZ1!F35</f>
        <v>2.196</v>
      </c>
      <c r="G4">
        <f>EvpoZ1!G35</f>
        <v>3.178</v>
      </c>
      <c r="H4">
        <f>EvpoZ1!H35</f>
        <v>4.054</v>
      </c>
      <c r="I4">
        <f>EvpoZ1!I35</f>
        <v>2.7700000000000005</v>
      </c>
      <c r="J4">
        <f>EvpoZ1!J35</f>
        <v>2.8280000000000003</v>
      </c>
      <c r="K4">
        <f>EvpoZ1!K35</f>
        <v>2.922</v>
      </c>
      <c r="L4">
        <f>EvpoZ1!L35</f>
        <v>2.4240000000000004</v>
      </c>
      <c r="M4">
        <f>EvpoZ1!M35</f>
        <v>0.99</v>
      </c>
      <c r="N4">
        <f>EvpoZ1!N35</f>
        <v>1.284</v>
      </c>
      <c r="O4">
        <f>EvpoZ1!O35</f>
        <v>26.547999999999995</v>
      </c>
      <c r="P4">
        <f>EvpoZ1!C35</f>
        <v>1.204</v>
      </c>
      <c r="Q4">
        <f>EvpoZ1!D35</f>
        <v>1.2840000000000003</v>
      </c>
      <c r="R4">
        <f>EvpoZ1!E35</f>
        <v>1.426</v>
      </c>
      <c r="S4">
        <f>EvpoZ1!F35</f>
        <v>2.196</v>
      </c>
      <c r="T4">
        <f>EvpoZ1!G35</f>
        <v>3.178</v>
      </c>
      <c r="U4">
        <f>EvpoZ1!H35</f>
        <v>4.054</v>
      </c>
      <c r="V4">
        <f>EvpoZ1!I35</f>
        <v>2.7700000000000005</v>
      </c>
      <c r="W4">
        <f>EvpoZ1!J35</f>
        <v>2.8280000000000003</v>
      </c>
      <c r="X4">
        <f>EvpoZ1!K35</f>
        <v>2.922</v>
      </c>
      <c r="Y4">
        <f>EvpoZ1!L35</f>
        <v>2.4240000000000004</v>
      </c>
      <c r="Z4">
        <f>EvpoZ1!M35</f>
        <v>0.99</v>
      </c>
      <c r="AA4">
        <f>EvpoZ1!N35</f>
        <v>1.284</v>
      </c>
      <c r="AB4">
        <f>EvpoZ1!O35</f>
        <v>26.547999999999995</v>
      </c>
      <c r="AC4">
        <f>EvpoZ3!C41</f>
        <v>1.2144444444444444</v>
      </c>
      <c r="AD4">
        <f>EvpoZ3!D41</f>
        <v>1.1166666666666667</v>
      </c>
      <c r="AE4">
        <f>EvpoZ3!E41</f>
        <v>1.3988888888888888</v>
      </c>
      <c r="AF4">
        <f>EvpoZ3!F41</f>
        <v>2.111111111111111</v>
      </c>
      <c r="AG4">
        <f>EvpoZ3!G41</f>
        <v>3.7933333333333334</v>
      </c>
      <c r="AH4">
        <f>EvpoZ3!H41</f>
        <v>4.532222222222222</v>
      </c>
      <c r="AI4">
        <f>EvpoZ3!I41</f>
        <v>4.248888888888889</v>
      </c>
      <c r="AJ4">
        <f>EvpoZ3!J41</f>
        <v>4.528888888888889</v>
      </c>
      <c r="AK4">
        <f>EvpoZ3!K41</f>
        <v>4.21</v>
      </c>
      <c r="AL4">
        <f>EvpoZ3!L41</f>
        <v>2.7900000000000005</v>
      </c>
      <c r="AM4">
        <f>EvpoZ3!M41</f>
        <v>1.141111111111111</v>
      </c>
      <c r="AN4">
        <f>EvpoZ3!N41</f>
        <v>1.4044444444444442</v>
      </c>
      <c r="AO4">
        <f>EvpoZ3!O41</f>
        <v>32.48666666666666</v>
      </c>
      <c r="AP4">
        <f>EvpoZ4!C36</f>
        <v>1.752</v>
      </c>
      <c r="AQ4">
        <f>EvpoZ4!D36</f>
        <v>1.042</v>
      </c>
      <c r="AR4">
        <f>EvpoZ4!E36</f>
        <v>1.0719999999999998</v>
      </c>
      <c r="AS4">
        <f>EvpoZ4!F36</f>
        <v>1.7120000000000002</v>
      </c>
      <c r="AT4">
        <f>EvpoZ4!G36</f>
        <v>3.45</v>
      </c>
      <c r="AU4">
        <f>EvpoZ4!H36</f>
        <v>4.465999999999999</v>
      </c>
      <c r="AV4">
        <f>EvpoZ4!I36</f>
        <v>4.936000000000001</v>
      </c>
      <c r="AW4">
        <f>EvpoZ4!J36</f>
        <v>4.872000000000001</v>
      </c>
      <c r="AX4">
        <f>EvpoZ4!K36</f>
        <v>4.21</v>
      </c>
      <c r="AY4">
        <f>EvpoZ4!L36</f>
        <v>3.072</v>
      </c>
      <c r="AZ4">
        <f>EvpoZ4!M36</f>
        <v>1.23</v>
      </c>
      <c r="BA4">
        <f>EvpoZ4!N36</f>
        <v>1.714</v>
      </c>
      <c r="BB4">
        <f>EvpoZ4!O36</f>
        <v>33.524</v>
      </c>
      <c r="BC4">
        <f>EvpoZ4!C36</f>
        <v>1.752</v>
      </c>
      <c r="BD4">
        <f>EvpoZ4!D36</f>
        <v>1.042</v>
      </c>
      <c r="BE4">
        <f>EvpoZ4!E36</f>
        <v>1.0719999999999998</v>
      </c>
      <c r="BF4">
        <f>EvpoZ4!F36</f>
        <v>1.7120000000000002</v>
      </c>
      <c r="BG4">
        <f>EvpoZ4!G36</f>
        <v>3.45</v>
      </c>
      <c r="BH4">
        <f>EvpoZ4!H36</f>
        <v>4.465999999999999</v>
      </c>
      <c r="BI4">
        <f>EvpoZ4!I36</f>
        <v>4.936000000000001</v>
      </c>
      <c r="BJ4">
        <f>EvpoZ4!J36</f>
        <v>4.872000000000001</v>
      </c>
      <c r="BK4">
        <f>EvpoZ4!K36</f>
        <v>4.21</v>
      </c>
      <c r="BL4">
        <f>EvpoZ4!L36</f>
        <v>3.072</v>
      </c>
      <c r="BM4">
        <f>EvpoZ4!M36</f>
        <v>1.23</v>
      </c>
      <c r="BN4">
        <f>EvpoZ4!N36</f>
        <v>1.714</v>
      </c>
      <c r="BO4">
        <f>EvpoZ4!O36</f>
        <v>33.524</v>
      </c>
      <c r="BP4">
        <f>EvpoZ6!C40</f>
        <v>1.6225</v>
      </c>
      <c r="BQ4">
        <f>EvpoZ6!D40</f>
        <v>1.20375</v>
      </c>
      <c r="BR4">
        <f>EvpoZ6!E40</f>
        <v>1.04625</v>
      </c>
      <c r="BS4">
        <f>EvpoZ6!F40</f>
        <v>1.97875</v>
      </c>
      <c r="BT4">
        <f>EvpoZ6!G40</f>
        <v>3.9012499999999997</v>
      </c>
      <c r="BU4">
        <f>EvpoZ6!H40</f>
        <v>4.89625</v>
      </c>
      <c r="BV4">
        <f>EvpoZ6!I40</f>
        <v>4.835</v>
      </c>
      <c r="BW4">
        <f>EvpoZ6!J40</f>
        <v>4.90875</v>
      </c>
      <c r="BX4">
        <f>EvpoZ6!K40</f>
        <v>4.445</v>
      </c>
      <c r="BY4">
        <f>EvpoZ6!L40</f>
        <v>2.72875</v>
      </c>
      <c r="BZ4">
        <f>EvpoZ6!M40</f>
        <v>1.44</v>
      </c>
      <c r="CA4">
        <f>EvpoZ6!N40</f>
        <v>1.4974999999999998</v>
      </c>
      <c r="CB4">
        <f>EvpoZ6!O40</f>
        <v>34.497499999999995</v>
      </c>
      <c r="CC4">
        <f>EcpoZ8!C40</f>
        <v>0.8524999999999999</v>
      </c>
      <c r="CD4">
        <f>EcpoZ8!D40</f>
        <v>1.3462500000000002</v>
      </c>
      <c r="CE4">
        <f>EcpoZ8!E40</f>
        <v>1.8950000000000002</v>
      </c>
      <c r="CF4">
        <f>EcpoZ8!F40</f>
        <v>2.9525</v>
      </c>
      <c r="CG4">
        <f>EcpoZ8!G40</f>
        <v>5.05625</v>
      </c>
      <c r="CH4">
        <f>EcpoZ8!H40</f>
        <v>6.2475000000000005</v>
      </c>
      <c r="CI4">
        <f>EcpoZ8!I40</f>
        <v>6.098750000000001</v>
      </c>
      <c r="CJ4">
        <f>EcpoZ8!J40</f>
        <v>5.5275</v>
      </c>
      <c r="CK4">
        <f>EcpoZ8!K40</f>
        <v>4.62125</v>
      </c>
      <c r="CL4">
        <f>EcpoZ8!L40</f>
        <v>3.1112499999999996</v>
      </c>
      <c r="CM4">
        <f>EcpoZ8!M40</f>
        <v>0.8362499999999999</v>
      </c>
      <c r="CN4">
        <f>EcpoZ8!N40</f>
        <v>1.2075</v>
      </c>
      <c r="CO4">
        <f>EcpoZ8!O40</f>
        <v>39.7525</v>
      </c>
      <c r="CP4">
        <f>EcpoZ8!C40</f>
        <v>0.8524999999999999</v>
      </c>
      <c r="CQ4">
        <f>EcpoZ8!D40</f>
        <v>1.3462500000000002</v>
      </c>
      <c r="CR4">
        <f>EcpoZ8!E40</f>
        <v>1.8950000000000002</v>
      </c>
      <c r="CS4">
        <f>EcpoZ8!F40</f>
        <v>2.9525</v>
      </c>
      <c r="CT4">
        <f>EcpoZ8!G40</f>
        <v>5.05625</v>
      </c>
      <c r="CU4">
        <f>EcpoZ8!H40</f>
        <v>6.2475000000000005</v>
      </c>
      <c r="CV4">
        <f>EcpoZ8!I40</f>
        <v>6.098750000000001</v>
      </c>
      <c r="CW4">
        <f>EcpoZ8!J40</f>
        <v>5.5275</v>
      </c>
      <c r="CX4">
        <f>EcpoZ8!K40</f>
        <v>4.62125</v>
      </c>
      <c r="CY4">
        <f>EcpoZ8!L40</f>
        <v>3.1112499999999996</v>
      </c>
      <c r="CZ4">
        <f>EcpoZ8!M40</f>
        <v>0.8362499999999999</v>
      </c>
      <c r="DA4">
        <f>EcpoZ8!N40</f>
        <v>1.2075</v>
      </c>
      <c r="DB4">
        <f>EcpoZ8!O40</f>
        <v>39.7525</v>
      </c>
      <c r="DC4">
        <f>EvpoZ9!C37</f>
        <v>1.766</v>
      </c>
      <c r="DD4">
        <f>EvpoZ9!D37</f>
        <v>1.124</v>
      </c>
      <c r="DE4">
        <f>EvpoZ9!E37</f>
        <v>1.24</v>
      </c>
      <c r="DF4">
        <f>EvpoZ9!F37</f>
        <v>2.678</v>
      </c>
      <c r="DG4">
        <f>EvpoZ9!G37</f>
        <v>3.432</v>
      </c>
      <c r="DH4">
        <f>EvpoZ9!H37</f>
        <v>4.246</v>
      </c>
      <c r="DI4">
        <f>EvpoZ9!I37</f>
        <v>5.506</v>
      </c>
      <c r="DJ4">
        <f>EvpoZ9!J37</f>
        <v>5.574</v>
      </c>
      <c r="DK4">
        <f>EvpoZ9!K37</f>
        <v>4.534000000000001</v>
      </c>
      <c r="DL4">
        <f>EvpoZ9!L37</f>
        <v>3.3579999999999997</v>
      </c>
      <c r="DM4">
        <f>EvpoZ9!M37</f>
        <v>1.6480000000000001</v>
      </c>
      <c r="DN4">
        <f>EvpoZ9!N37</f>
        <v>1.988</v>
      </c>
      <c r="DO4">
        <f>EvpoZ9!O37</f>
        <v>37.112</v>
      </c>
      <c r="DP4">
        <f>EvpoE10!C45</f>
        <v>1.658181818181818</v>
      </c>
      <c r="DQ4">
        <f>EvpoE10!D45</f>
        <v>1.0018181818181817</v>
      </c>
      <c r="DR4">
        <f>EvpoE10!E45</f>
        <v>1.4309090909090911</v>
      </c>
      <c r="DS4">
        <f>EvpoE10!F45</f>
        <v>2.4890909090909092</v>
      </c>
      <c r="DT4">
        <f>EvpoE10!G45</f>
        <v>4.78</v>
      </c>
      <c r="DU4">
        <f>EvpoE10!H45</f>
        <v>5.413636363636364</v>
      </c>
      <c r="DV4">
        <f>EvpoE10!I45</f>
        <v>6.179090909090909</v>
      </c>
      <c r="DW4">
        <f>EvpoE10!J45</f>
        <v>5.947272727272727</v>
      </c>
      <c r="DX4">
        <f>EvpoE10!K45</f>
        <v>4.6445454545454545</v>
      </c>
      <c r="DY4">
        <f>EvpoE10!L45</f>
        <v>3.010909090909091</v>
      </c>
      <c r="DZ4">
        <f>EvpoE10!M45</f>
        <v>1.3645454545454545</v>
      </c>
      <c r="EA4">
        <f>EvpoE10!N45</f>
        <v>1.7463636363636363</v>
      </c>
      <c r="EB4">
        <f>EvpoE10!O45</f>
        <v>39.66636363636363</v>
      </c>
      <c r="EC4">
        <f>EvpoZ12!C49</f>
        <v>0.8390909090909091</v>
      </c>
      <c r="ED4">
        <f>EvpoZ12!D49</f>
        <v>1.2818181818181817</v>
      </c>
      <c r="EE4">
        <f>EvpoZ12!E49</f>
        <v>2.0772727272727276</v>
      </c>
      <c r="EF4">
        <f>EvpoZ12!F49</f>
        <v>2.493636363636364</v>
      </c>
      <c r="EG4">
        <f>EvpoZ12!G49</f>
        <v>5.2727272727272725</v>
      </c>
      <c r="EH4">
        <f>EvpoZ12!H49</f>
        <v>6.671818181818183</v>
      </c>
      <c r="EI4">
        <f>EvpoZ12!I49</f>
        <v>7.413636363636363</v>
      </c>
      <c r="EJ4">
        <f>EvpoZ12!J49</f>
        <v>6.370000000000001</v>
      </c>
      <c r="EK4">
        <f>EvpoZ12!K49</f>
        <v>4.744545454545455</v>
      </c>
      <c r="EL4">
        <f>EvpoZ12!L49</f>
        <v>2.694545454545455</v>
      </c>
      <c r="EM4">
        <f>EvpoZ12!M49</f>
        <v>0.6045454545454546</v>
      </c>
      <c r="EN4">
        <f>EvpoZ12!N49</f>
        <v>1.0118181818181817</v>
      </c>
      <c r="EO4">
        <f>EvpoZ12!O49</f>
        <v>41.474545454545456</v>
      </c>
      <c r="EP4">
        <f>EvpoZ12!C49</f>
        <v>0.8390909090909091</v>
      </c>
      <c r="EQ4">
        <f>EvpoZ12!D49</f>
        <v>1.2818181818181817</v>
      </c>
      <c r="ER4">
        <f>EvpoZ12!E49</f>
        <v>2.0772727272727276</v>
      </c>
      <c r="ES4">
        <f>EvpoZ12!F49</f>
        <v>2.493636363636364</v>
      </c>
      <c r="ET4">
        <f>EvpoZ12!G49</f>
        <v>5.2727272727272725</v>
      </c>
      <c r="EU4">
        <f>EvpoZ12!H49</f>
        <v>6.671818181818183</v>
      </c>
      <c r="EV4">
        <f>EvpoZ12!I49</f>
        <v>7.413636363636363</v>
      </c>
      <c r="EW4">
        <f>EvpoZ12!J49</f>
        <v>6.370000000000001</v>
      </c>
      <c r="EX4">
        <f>EvpoZ12!K49</f>
        <v>4.744545454545455</v>
      </c>
      <c r="EY4">
        <f>EvpoZ12!L49</f>
        <v>2.694545454545455</v>
      </c>
      <c r="EZ4">
        <f>EvpoZ12!M49</f>
        <v>0.6045454545454546</v>
      </c>
      <c r="FA4">
        <f>EvpoZ12!N49</f>
        <v>1.0118181818181817</v>
      </c>
      <c r="FB4">
        <f>EvpoZ12!O49</f>
        <v>41.474545454545456</v>
      </c>
      <c r="FC4">
        <f>EvpoZ13!C39</f>
        <v>1.028888888888889</v>
      </c>
      <c r="FD4">
        <f>EvpoZ13!D39</f>
        <v>1.6466666666666667</v>
      </c>
      <c r="FE4">
        <f>EvpoZ13!E39</f>
        <v>1.4411111111111112</v>
      </c>
      <c r="FF4">
        <f>EvpoZ13!F39</f>
        <v>2.5</v>
      </c>
      <c r="FG4">
        <f>EvpoZ13!G39</f>
        <v>3.8022222222222215</v>
      </c>
      <c r="FH4">
        <f>EvpoZ13!H39</f>
        <v>5.6033333333333335</v>
      </c>
      <c r="FI4">
        <f>EvpoZ13!I39</f>
        <v>7.904444444444445</v>
      </c>
      <c r="FJ4">
        <f>EvpoZ13!J39</f>
        <v>7.526666666666666</v>
      </c>
      <c r="FK4">
        <f>EvpoZ13!K39</f>
        <v>5.617777777777778</v>
      </c>
      <c r="FL4">
        <f>EvpoZ13!L39</f>
        <v>3.4700000000000006</v>
      </c>
      <c r="FM4">
        <f>EvpoZ13!M39</f>
        <v>1.202222222222222</v>
      </c>
      <c r="FN4">
        <f>EvpoZ13!N39</f>
        <v>1.1344444444444446</v>
      </c>
      <c r="FO4">
        <f>EvpoZ13!O39</f>
        <v>42.87444444444445</v>
      </c>
      <c r="FP4">
        <f>EvpoZ14!C48</f>
        <v>0.8654545454545456</v>
      </c>
      <c r="FQ4">
        <f>EvpoZ14!D48</f>
        <v>1.3154545454545454</v>
      </c>
      <c r="FR4">
        <f>EvpoZ14!E48</f>
        <v>1.7563636363636363</v>
      </c>
      <c r="FS4">
        <f>EvpoZ14!F48</f>
        <v>2.6799999999999997</v>
      </c>
      <c r="FT4">
        <f>EvpoZ14!G48</f>
        <v>5.758181818181819</v>
      </c>
      <c r="FU4">
        <f>EvpoZ14!H48</f>
        <v>7.357272727272728</v>
      </c>
      <c r="FV4">
        <f>EvpoZ14!I48</f>
        <v>7.9772727272727275</v>
      </c>
      <c r="FW4">
        <f>EvpoZ14!J48</f>
        <v>6.852727272727273</v>
      </c>
      <c r="FX4">
        <f>EvpoZ14!K48</f>
        <v>5.345454545454545</v>
      </c>
      <c r="FY4">
        <f>EvpoZ14!L48</f>
        <v>3.01</v>
      </c>
      <c r="FZ4">
        <f>EvpoZ14!M48</f>
        <v>0.7554545454545455</v>
      </c>
      <c r="GA4">
        <f>EvpoZ14!N48</f>
        <v>1.1490909090909094</v>
      </c>
      <c r="GB4">
        <f>EvpoZ14!O48</f>
        <v>44.81818181818182</v>
      </c>
      <c r="GC4">
        <f>EvpoZ16!B46</f>
        <v>0.9036363636363636</v>
      </c>
      <c r="GD4">
        <f>EvpoZ16!C46</f>
        <v>1.1418181818181818</v>
      </c>
      <c r="GE4">
        <f>EvpoZ16!D46</f>
        <v>2.960909090909091</v>
      </c>
      <c r="GF4">
        <f>EvpoZ16!E46</f>
        <v>3.286363636363636</v>
      </c>
      <c r="GG4">
        <f>EvpoZ16!F46</f>
        <v>6.261818181818182</v>
      </c>
      <c r="GH4">
        <f>EvpoZ16!G46</f>
        <v>7.258181818181819</v>
      </c>
      <c r="GI4">
        <f>EvpoZ16!H46</f>
        <v>7.798181818181817</v>
      </c>
      <c r="GJ4">
        <f>EvpoZ16!I46</f>
        <v>7.1027272727272734</v>
      </c>
      <c r="GK4">
        <f>EvpoZ16!J46</f>
        <v>4.96090909090909</v>
      </c>
      <c r="GL4">
        <f>EvpoZ16!K46</f>
        <v>2.8863636363636362</v>
      </c>
      <c r="GM4">
        <f>EvpoZ16!L46</f>
        <v>0.9900000000000002</v>
      </c>
      <c r="GN4">
        <f>EvpoZ16!M46</f>
        <v>0.9081818181818182</v>
      </c>
      <c r="GO4">
        <f>EvpoZ16!N46</f>
        <v>46.46181818181819</v>
      </c>
      <c r="GP4">
        <f>EvpoZ16!B46</f>
        <v>0.9036363636363636</v>
      </c>
      <c r="GQ4">
        <f>EvpoZ16!C46</f>
        <v>1.1418181818181818</v>
      </c>
      <c r="GR4">
        <f>EvpoZ16!D46</f>
        <v>2.960909090909091</v>
      </c>
      <c r="GS4">
        <f>EvpoZ16!E46</f>
        <v>3.286363636363636</v>
      </c>
      <c r="GT4">
        <f>EvpoZ16!F46</f>
        <v>6.261818181818182</v>
      </c>
      <c r="GU4">
        <f>EvpoZ16!G46</f>
        <v>7.258181818181819</v>
      </c>
      <c r="GV4">
        <f>EvpoZ16!H46</f>
        <v>7.798181818181817</v>
      </c>
      <c r="GW4">
        <f>EvpoZ16!I46</f>
        <v>7.1027272727272734</v>
      </c>
      <c r="GX4">
        <f>EvpoZ16!J46</f>
        <v>4.96090909090909</v>
      </c>
      <c r="GY4">
        <f>EvpoZ16!K46</f>
        <v>2.8863636363636362</v>
      </c>
      <c r="GZ4">
        <f>EvpoZ16!L46</f>
        <v>0.9900000000000002</v>
      </c>
      <c r="HA4">
        <f>EvpoZ16!M46</f>
        <v>0.9081818181818182</v>
      </c>
      <c r="HB4">
        <f>EvpoZ16!N46</f>
        <v>46.46181818181819</v>
      </c>
      <c r="HC4">
        <f>EvpoZ18!B30</f>
        <v>1.675</v>
      </c>
      <c r="HD4">
        <f>EvpoZ18!C30</f>
        <v>1.385</v>
      </c>
      <c r="HE4">
        <f>EvpoZ18!D30</f>
        <v>3.5999999999999996</v>
      </c>
      <c r="HF4">
        <f>EvpoZ18!E30</f>
        <v>4.95</v>
      </c>
      <c r="HG4">
        <f>EvpoZ18!F30</f>
        <v>7.245</v>
      </c>
      <c r="HH4">
        <f>EvpoZ18!G30</f>
        <v>8.765</v>
      </c>
      <c r="HI4">
        <f>EvpoZ18!H30</f>
        <v>8.725</v>
      </c>
      <c r="HJ4">
        <f>EvpoZ18!I30</f>
        <v>8.01</v>
      </c>
      <c r="HK4">
        <f>EvpoZ18!J30</f>
        <v>5.895</v>
      </c>
      <c r="HL4">
        <f>EvpoZ18!K30</f>
        <v>4.78</v>
      </c>
      <c r="HM4">
        <f>EvpoZ18!L30</f>
        <v>1.2599999999999998</v>
      </c>
      <c r="HN4">
        <f>EvpoZ18!M30</f>
        <v>1.26</v>
      </c>
      <c r="HO4">
        <f>EvpoZ18!N30</f>
        <v>57.535</v>
      </c>
      <c r="HP4">
        <f>EvpoZ18!B30</f>
        <v>1.675</v>
      </c>
      <c r="HQ4">
        <f>EvpoZ18!C30</f>
        <v>1.385</v>
      </c>
      <c r="HR4">
        <f>EvpoZ18!D30</f>
        <v>3.5999999999999996</v>
      </c>
      <c r="HS4">
        <f>EvpoZ18!E30</f>
        <v>4.95</v>
      </c>
      <c r="HT4">
        <f>EvpoZ18!F30</f>
        <v>7.245</v>
      </c>
      <c r="HU4">
        <f>EvpoZ18!G30</f>
        <v>8.765</v>
      </c>
      <c r="HV4">
        <f>EvpoZ18!H30</f>
        <v>8.725</v>
      </c>
      <c r="HW4">
        <f>EvpoZ18!I30</f>
        <v>8.01</v>
      </c>
      <c r="HX4">
        <f>EvpoZ18!J30</f>
        <v>5.895</v>
      </c>
      <c r="HY4">
        <f>EvpoZ18!K30</f>
        <v>4.78</v>
      </c>
      <c r="HZ4">
        <f>EvpoZ18!L30</f>
        <v>1.2599999999999998</v>
      </c>
      <c r="IA4">
        <f>EvpoZ18!M30</f>
        <v>1.26</v>
      </c>
      <c r="IB4">
        <f>EvpoZ18!N30</f>
        <v>57.535</v>
      </c>
    </row>
    <row r="5" spans="1:236" ht="12.75">
      <c r="A5" s="5" t="s">
        <v>263</v>
      </c>
      <c r="B5" t="s">
        <v>1037</v>
      </c>
      <c r="C5">
        <f>EvpoZ1!C36</f>
        <v>1.2</v>
      </c>
      <c r="D5">
        <f>EvpoZ1!D36</f>
        <v>0.68</v>
      </c>
      <c r="E5">
        <f>EvpoZ1!E36</f>
        <v>0.94</v>
      </c>
      <c r="F5">
        <f>EvpoZ1!F36</f>
        <v>1.74</v>
      </c>
      <c r="G5">
        <f>EvpoZ1!G36</f>
        <v>3.49</v>
      </c>
      <c r="H5">
        <f>EvpoZ1!H36</f>
        <v>4.49</v>
      </c>
      <c r="I5">
        <f>EvpoZ1!I36</f>
        <v>3.05</v>
      </c>
      <c r="J5">
        <f>EvpoZ1!J36</f>
        <v>2.87</v>
      </c>
      <c r="K5">
        <f>EvpoZ1!K36</f>
        <v>3.35</v>
      </c>
      <c r="L5">
        <f>EvpoZ1!L36</f>
        <v>2.57</v>
      </c>
      <c r="M5">
        <f>EvpoZ1!M36</f>
        <v>1.25</v>
      </c>
      <c r="N5">
        <f>EvpoZ1!N36</f>
        <v>1.14</v>
      </c>
      <c r="O5">
        <f>EvpoZ1!O36</f>
        <v>26.77</v>
      </c>
      <c r="P5">
        <f>EvpoZ1!C36</f>
        <v>1.2</v>
      </c>
      <c r="Q5">
        <f>EvpoZ1!D36</f>
        <v>0.68</v>
      </c>
      <c r="R5">
        <f>EvpoZ1!E36</f>
        <v>0.94</v>
      </c>
      <c r="S5">
        <f>EvpoZ1!F36</f>
        <v>1.74</v>
      </c>
      <c r="T5">
        <f>EvpoZ1!G36</f>
        <v>3.49</v>
      </c>
      <c r="U5">
        <f>EvpoZ1!H36</f>
        <v>4.49</v>
      </c>
      <c r="V5">
        <f>EvpoZ1!I36</f>
        <v>3.05</v>
      </c>
      <c r="W5">
        <f>EvpoZ1!J36</f>
        <v>2.87</v>
      </c>
      <c r="X5">
        <f>EvpoZ1!K36</f>
        <v>3.35</v>
      </c>
      <c r="Y5">
        <f>EvpoZ1!L36</f>
        <v>2.57</v>
      </c>
      <c r="Z5">
        <f>EvpoZ1!M36</f>
        <v>1.25</v>
      </c>
      <c r="AA5">
        <f>EvpoZ1!N36</f>
        <v>1.14</v>
      </c>
      <c r="AB5">
        <f>EvpoZ1!O36</f>
        <v>26.77</v>
      </c>
      <c r="AC5">
        <f>EvpoZ3!C42</f>
        <v>1.21</v>
      </c>
      <c r="AD5">
        <f>EvpoZ3!D42</f>
        <v>0.74</v>
      </c>
      <c r="AE5">
        <f>EvpoZ3!E42</f>
        <v>1.31</v>
      </c>
      <c r="AF5">
        <f>EvpoZ3!F42</f>
        <v>1.99</v>
      </c>
      <c r="AG5">
        <f>EvpoZ3!G42</f>
        <v>4.14</v>
      </c>
      <c r="AH5">
        <f>EvpoZ3!H42</f>
        <v>4.93</v>
      </c>
      <c r="AI5">
        <f>EvpoZ3!I42</f>
        <v>4.22</v>
      </c>
      <c r="AJ5">
        <f>EvpoZ3!J42</f>
        <v>4.83</v>
      </c>
      <c r="AK5">
        <f>EvpoZ3!K42</f>
        <v>4.21</v>
      </c>
      <c r="AL5">
        <f>EvpoZ3!L42</f>
        <v>3.09</v>
      </c>
      <c r="AM5">
        <f>EvpoZ3!M42</f>
        <v>1.36</v>
      </c>
      <c r="AN5">
        <f>EvpoZ3!N42</f>
        <v>1.29</v>
      </c>
      <c r="AO5">
        <f>EvpoZ3!O42</f>
        <v>33.32</v>
      </c>
      <c r="AP5">
        <f>EvpoZ4!C37</f>
        <v>1.74</v>
      </c>
      <c r="AQ5">
        <f>EvpoZ4!D37</f>
        <v>0.65</v>
      </c>
      <c r="AR5">
        <f>EvpoZ4!E37</f>
        <v>1.03</v>
      </c>
      <c r="AS5">
        <f>EvpoZ4!F37</f>
        <v>1.7</v>
      </c>
      <c r="AT5">
        <f>EvpoZ4!G37</f>
        <v>3.94</v>
      </c>
      <c r="AU5">
        <f>EvpoZ4!H37</f>
        <v>4.81</v>
      </c>
      <c r="AV5">
        <f>EvpoZ4!I37</f>
        <v>4.78</v>
      </c>
      <c r="AW5">
        <f>EvpoZ4!J37</f>
        <v>5.02</v>
      </c>
      <c r="AX5">
        <f>EvpoZ4!K37</f>
        <v>4.03</v>
      </c>
      <c r="AY5">
        <f>EvpoZ4!L37</f>
        <v>3.33</v>
      </c>
      <c r="AZ5">
        <f>EvpoZ4!M37</f>
        <v>1.45</v>
      </c>
      <c r="BA5">
        <f>EvpoZ4!N37</f>
        <v>1.62</v>
      </c>
      <c r="BB5">
        <f>EvpoZ4!O37</f>
        <v>34.1</v>
      </c>
      <c r="BC5">
        <f>EvpoZ4!C37</f>
        <v>1.74</v>
      </c>
      <c r="BD5">
        <f>EvpoZ4!D37</f>
        <v>0.65</v>
      </c>
      <c r="BE5">
        <f>EvpoZ4!E37</f>
        <v>1.03</v>
      </c>
      <c r="BF5">
        <f>EvpoZ4!F37</f>
        <v>1.7</v>
      </c>
      <c r="BG5">
        <f>EvpoZ4!G37</f>
        <v>3.94</v>
      </c>
      <c r="BH5">
        <f>EvpoZ4!H37</f>
        <v>4.81</v>
      </c>
      <c r="BI5">
        <f>EvpoZ4!I37</f>
        <v>4.78</v>
      </c>
      <c r="BJ5">
        <f>EvpoZ4!J37</f>
        <v>5.02</v>
      </c>
      <c r="BK5">
        <f>EvpoZ4!K37</f>
        <v>4.03</v>
      </c>
      <c r="BL5">
        <f>EvpoZ4!L37</f>
        <v>3.33</v>
      </c>
      <c r="BM5">
        <f>EvpoZ4!M37</f>
        <v>1.45</v>
      </c>
      <c r="BN5">
        <f>EvpoZ4!N37</f>
        <v>1.62</v>
      </c>
      <c r="BO5">
        <f>EvpoZ4!O37</f>
        <v>34.1</v>
      </c>
      <c r="BP5">
        <f>EvpoZ6!C41</f>
        <v>1.6400000000000001</v>
      </c>
      <c r="BQ5">
        <f>EvpoZ6!D41</f>
        <v>0.87</v>
      </c>
      <c r="BR5">
        <f>EvpoZ6!E41</f>
        <v>1.2</v>
      </c>
      <c r="BS5">
        <f>EvpoZ6!F41</f>
        <v>3.455</v>
      </c>
      <c r="BT5">
        <f>EvpoZ6!G41</f>
        <v>5.98</v>
      </c>
      <c r="BU5">
        <f>EvpoZ6!H41</f>
        <v>6.04</v>
      </c>
      <c r="BV5">
        <f>EvpoZ6!I41</f>
        <v>3.045</v>
      </c>
      <c r="BW5">
        <f>EvpoZ6!J41</f>
        <v>2.665</v>
      </c>
      <c r="BX5">
        <f>EvpoZ6!K41</f>
        <v>2.6</v>
      </c>
      <c r="BY5">
        <f>EvpoZ6!L41</f>
        <v>1.645</v>
      </c>
      <c r="BZ5">
        <f>EvpoZ6!M41</f>
        <v>1.365</v>
      </c>
      <c r="CA5">
        <f>EvpoZ6!N41</f>
        <v>1.3450000000000002</v>
      </c>
      <c r="CB5">
        <f>EvpoZ6!O41</f>
        <v>31.845</v>
      </c>
      <c r="CC5">
        <f>EcpoZ8!C41</f>
        <v>0.865</v>
      </c>
      <c r="CD5">
        <f>EcpoZ8!D41</f>
        <v>1.125</v>
      </c>
      <c r="CE5">
        <f>EcpoZ8!E41</f>
        <v>2.01</v>
      </c>
      <c r="CF5">
        <f>EcpoZ8!F41</f>
        <v>3.97</v>
      </c>
      <c r="CG5">
        <f>EcpoZ8!G41</f>
        <v>6.585</v>
      </c>
      <c r="CH5">
        <f>EcpoZ8!H41</f>
        <v>7.08</v>
      </c>
      <c r="CI5">
        <f>EcpoZ8!I41</f>
        <v>4.21</v>
      </c>
      <c r="CJ5">
        <f>EcpoZ8!J41</f>
        <v>3.12</v>
      </c>
      <c r="CK5">
        <f>EcpoZ8!K41</f>
        <v>2.4299999999999997</v>
      </c>
      <c r="CL5">
        <f>EcpoZ8!L41</f>
        <v>2.075</v>
      </c>
      <c r="CM5">
        <f>EcpoZ8!M41</f>
        <v>0.8</v>
      </c>
      <c r="CN5">
        <f>EcpoZ8!N41</f>
        <v>1.1349999999999998</v>
      </c>
      <c r="CO5">
        <f>EcpoZ8!O41</f>
        <v>35.41</v>
      </c>
      <c r="CP5">
        <f>EcpoZ8!C41</f>
        <v>0.865</v>
      </c>
      <c r="CQ5">
        <f>EcpoZ8!D41</f>
        <v>1.125</v>
      </c>
      <c r="CR5">
        <f>EcpoZ8!E41</f>
        <v>2.01</v>
      </c>
      <c r="CS5">
        <f>EcpoZ8!F41</f>
        <v>3.97</v>
      </c>
      <c r="CT5">
        <f>EcpoZ8!G41</f>
        <v>6.585</v>
      </c>
      <c r="CU5">
        <f>EcpoZ8!H41</f>
        <v>7.08</v>
      </c>
      <c r="CV5">
        <f>EcpoZ8!I41</f>
        <v>4.21</v>
      </c>
      <c r="CW5">
        <f>EcpoZ8!J41</f>
        <v>3.12</v>
      </c>
      <c r="CX5">
        <f>EcpoZ8!K41</f>
        <v>2.4299999999999997</v>
      </c>
      <c r="CY5">
        <f>EcpoZ8!L41</f>
        <v>2.075</v>
      </c>
      <c r="CZ5">
        <f>EcpoZ8!M41</f>
        <v>0.8</v>
      </c>
      <c r="DA5">
        <f>EcpoZ8!N41</f>
        <v>1.1349999999999998</v>
      </c>
      <c r="DB5">
        <f>EcpoZ8!O41</f>
        <v>35.41</v>
      </c>
      <c r="DC5">
        <f>EvpoZ9!C38</f>
        <v>1.71</v>
      </c>
      <c r="DD5">
        <f>EvpoZ9!D38</f>
        <v>0.81</v>
      </c>
      <c r="DE5">
        <f>EvpoZ9!E38</f>
        <v>1.46</v>
      </c>
      <c r="DF5">
        <f>EvpoZ9!F38</f>
        <v>4.03</v>
      </c>
      <c r="DG5">
        <f>EvpoZ9!G38</f>
        <v>5.665</v>
      </c>
      <c r="DH5">
        <f>EvpoZ9!H38</f>
        <v>5.34</v>
      </c>
      <c r="DI5">
        <f>EvpoZ9!I38</f>
        <v>3.6100000000000003</v>
      </c>
      <c r="DJ5">
        <f>EvpoZ9!J38</f>
        <v>2.73</v>
      </c>
      <c r="DK5">
        <f>EvpoZ9!K38</f>
        <v>2.3350000000000004</v>
      </c>
      <c r="DL5">
        <f>EvpoZ9!L38</f>
        <v>2.09</v>
      </c>
      <c r="DM5">
        <f>EvpoZ9!M38</f>
        <v>1.67</v>
      </c>
      <c r="DN5">
        <f>EvpoZ9!N38</f>
        <v>1.75</v>
      </c>
      <c r="DO5">
        <f>EvpoZ9!O38</f>
        <v>33.2</v>
      </c>
      <c r="DP5">
        <f>EvpoE10!C46</f>
        <v>1.6749999999999998</v>
      </c>
      <c r="DQ5">
        <f>EvpoE10!D46</f>
        <v>0.615</v>
      </c>
      <c r="DR5">
        <f>EvpoE10!E46</f>
        <v>1.32</v>
      </c>
      <c r="DS5">
        <f>EvpoE10!F46</f>
        <v>3.815</v>
      </c>
      <c r="DT5">
        <f>EvpoE10!G46</f>
        <v>6.52</v>
      </c>
      <c r="DU5">
        <f>EvpoE10!H46</f>
        <v>6.135</v>
      </c>
      <c r="DV5">
        <f>EvpoE10!I46</f>
        <v>4.165</v>
      </c>
      <c r="DW5">
        <f>EvpoE10!J46</f>
        <v>3.125</v>
      </c>
      <c r="DX5">
        <f>EvpoE10!K46</f>
        <v>2.355</v>
      </c>
      <c r="DY5">
        <f>EvpoE10!L46</f>
        <v>1.7000000000000002</v>
      </c>
      <c r="DZ5">
        <f>EvpoE10!M46</f>
        <v>1.19</v>
      </c>
      <c r="EA5">
        <f>EvpoE10!N46</f>
        <v>1.6749999999999998</v>
      </c>
      <c r="EB5">
        <f>EvpoE10!O46</f>
        <v>34.285</v>
      </c>
      <c r="EC5">
        <f>EvpoZ12!C50</f>
        <v>0.85</v>
      </c>
      <c r="ED5">
        <f>EvpoZ12!D50</f>
        <v>1.045</v>
      </c>
      <c r="EE5">
        <f>EvpoZ12!E50</f>
        <v>1.95</v>
      </c>
      <c r="EF5">
        <f>EvpoZ12!F50</f>
        <v>3.745</v>
      </c>
      <c r="EG5">
        <f>EvpoZ12!G50</f>
        <v>7.175000000000001</v>
      </c>
      <c r="EH5">
        <f>EvpoZ12!H50</f>
        <v>7.015000000000001</v>
      </c>
      <c r="EI5">
        <f>EvpoZ12!I50</f>
        <v>4.1049999999999995</v>
      </c>
      <c r="EJ5">
        <f>EvpoZ12!J50</f>
        <v>3.31</v>
      </c>
      <c r="EK5">
        <f>EvpoZ12!K50</f>
        <v>2.315</v>
      </c>
      <c r="EL5">
        <f>EvpoZ12!L50</f>
        <v>1.51</v>
      </c>
      <c r="EM5">
        <f>EvpoZ12!M50</f>
        <v>0.47</v>
      </c>
      <c r="EN5">
        <f>EvpoZ12!N50</f>
        <v>0.95</v>
      </c>
      <c r="EO5">
        <f>EvpoZ12!O50</f>
        <v>34.45</v>
      </c>
      <c r="EP5">
        <f>EvpoZ12!C50</f>
        <v>0.85</v>
      </c>
      <c r="EQ5">
        <f>EvpoZ12!D50</f>
        <v>1.045</v>
      </c>
      <c r="ER5">
        <f>EvpoZ12!E50</f>
        <v>1.95</v>
      </c>
      <c r="ES5">
        <f>EvpoZ12!F50</f>
        <v>3.745</v>
      </c>
      <c r="ET5">
        <f>EvpoZ12!G50</f>
        <v>7.175000000000001</v>
      </c>
      <c r="EU5">
        <f>EvpoZ12!H50</f>
        <v>7.015000000000001</v>
      </c>
      <c r="EV5">
        <f>EvpoZ12!I50</f>
        <v>4.1049999999999995</v>
      </c>
      <c r="EW5">
        <f>EvpoZ12!J50</f>
        <v>3.31</v>
      </c>
      <c r="EX5">
        <f>EvpoZ12!K50</f>
        <v>2.315</v>
      </c>
      <c r="EY5">
        <f>EvpoZ12!L50</f>
        <v>1.51</v>
      </c>
      <c r="EZ5">
        <f>EvpoZ12!M50</f>
        <v>0.47</v>
      </c>
      <c r="FA5">
        <f>EvpoZ12!N50</f>
        <v>0.95</v>
      </c>
      <c r="FB5">
        <f>EvpoZ12!O50</f>
        <v>34.45</v>
      </c>
      <c r="FC5">
        <f>EvpoZ13!C40</f>
        <v>1.02</v>
      </c>
      <c r="FD5">
        <f>EvpoZ13!D40</f>
        <v>1.33</v>
      </c>
      <c r="FE5">
        <f>EvpoZ13!E40</f>
        <v>0.4</v>
      </c>
      <c r="FF5">
        <f>EvpoZ13!F40</f>
        <v>1.66</v>
      </c>
      <c r="FG5">
        <f>EvpoZ13!G40</f>
        <v>2.2</v>
      </c>
      <c r="FH5">
        <f>EvpoZ13!H40</f>
        <v>4.74</v>
      </c>
      <c r="FI5">
        <f>EvpoZ13!I40</f>
        <v>7.64</v>
      </c>
      <c r="FJ5">
        <f>EvpoZ13!J40</f>
        <v>7.34</v>
      </c>
      <c r="FK5">
        <f>EvpoZ13!K40</f>
        <v>5.4</v>
      </c>
      <c r="FL5">
        <f>EvpoZ13!L40</f>
        <v>3.55</v>
      </c>
      <c r="FM5">
        <f>EvpoZ13!M40</f>
        <v>0.82</v>
      </c>
      <c r="FN5">
        <f>EvpoZ13!N40</f>
        <v>1.07</v>
      </c>
      <c r="FO5">
        <f>EvpoZ13!O40</f>
        <v>37.17</v>
      </c>
      <c r="FP5">
        <f>EvpoZ14!C49</f>
        <v>0.87</v>
      </c>
      <c r="FQ5">
        <f>EvpoZ14!D49</f>
        <v>1.07</v>
      </c>
      <c r="FR5">
        <f>EvpoZ14!E49</f>
        <v>1.6949999999999998</v>
      </c>
      <c r="FS5">
        <f>EvpoZ14!F49</f>
        <v>4.005</v>
      </c>
      <c r="FT5">
        <f>EvpoZ14!G49</f>
        <v>7.67</v>
      </c>
      <c r="FU5">
        <f>EvpoZ14!H49</f>
        <v>7.8500000000000005</v>
      </c>
      <c r="FV5">
        <f>EvpoZ14!I49</f>
        <v>4.5249999999999995</v>
      </c>
      <c r="FW5">
        <f>EvpoZ14!J49</f>
        <v>3.545</v>
      </c>
      <c r="FX5">
        <f>EvpoZ14!K49</f>
        <v>2.8249999999999997</v>
      </c>
      <c r="FY5">
        <f>EvpoZ14!L49</f>
        <v>1.735</v>
      </c>
      <c r="FZ5">
        <f>EvpoZ14!M49</f>
        <v>0.62</v>
      </c>
      <c r="GA5">
        <f>EvpoZ14!N49</f>
        <v>1.06</v>
      </c>
      <c r="GB5">
        <f>EvpoZ14!O49</f>
        <v>37.46</v>
      </c>
      <c r="GC5">
        <f>EvpoZ16!B47</f>
        <v>0.9299999999999999</v>
      </c>
      <c r="GD5">
        <f>EvpoZ16!C47</f>
        <v>0.835</v>
      </c>
      <c r="GE5">
        <f>EvpoZ16!D47</f>
        <v>2.855</v>
      </c>
      <c r="GF5">
        <f>EvpoZ16!E47</f>
        <v>5.04</v>
      </c>
      <c r="GG5">
        <f>EvpoZ16!F47</f>
        <v>8.600000000000001</v>
      </c>
      <c r="GH5">
        <f>EvpoZ16!G47</f>
        <v>8.115</v>
      </c>
      <c r="GI5">
        <f>EvpoZ16!H47</f>
        <v>4.605</v>
      </c>
      <c r="GJ5">
        <f>EvpoZ16!I47</f>
        <v>3.32</v>
      </c>
      <c r="GK5">
        <f>EvpoZ16!J47</f>
        <v>2.64</v>
      </c>
      <c r="GL5">
        <f>EvpoZ16!K47</f>
        <v>1.41</v>
      </c>
      <c r="GM5">
        <f>EvpoZ16!L47</f>
        <v>0.8300000000000001</v>
      </c>
      <c r="GN5">
        <f>EvpoZ16!M47</f>
        <v>0.925</v>
      </c>
      <c r="GO5">
        <f>EvpoZ16!N47</f>
        <v>40.11</v>
      </c>
      <c r="GP5">
        <f>EvpoZ16!B47</f>
        <v>0.9299999999999999</v>
      </c>
      <c r="GQ5">
        <f>EvpoZ16!C47</f>
        <v>0.835</v>
      </c>
      <c r="GR5">
        <f>EvpoZ16!D47</f>
        <v>2.855</v>
      </c>
      <c r="GS5">
        <f>EvpoZ16!E47</f>
        <v>5.04</v>
      </c>
      <c r="GT5">
        <f>EvpoZ16!F47</f>
        <v>8.600000000000001</v>
      </c>
      <c r="GU5">
        <f>EvpoZ16!G47</f>
        <v>8.115</v>
      </c>
      <c r="GV5">
        <f>EvpoZ16!H47</f>
        <v>4.605</v>
      </c>
      <c r="GW5">
        <f>EvpoZ16!I47</f>
        <v>3.32</v>
      </c>
      <c r="GX5">
        <f>EvpoZ16!J47</f>
        <v>2.64</v>
      </c>
      <c r="GY5">
        <f>EvpoZ16!K47</f>
        <v>1.41</v>
      </c>
      <c r="GZ5">
        <f>EvpoZ16!L47</f>
        <v>0.8300000000000001</v>
      </c>
      <c r="HA5">
        <f>EvpoZ16!M47</f>
        <v>0.925</v>
      </c>
      <c r="HB5">
        <f>EvpoZ16!N47</f>
        <v>40.11</v>
      </c>
      <c r="HC5">
        <f>EvpoZ18!B31</f>
        <v>0.64</v>
      </c>
      <c r="HD5">
        <f>EvpoZ18!C31</f>
        <v>0.12</v>
      </c>
      <c r="HE5">
        <f>EvpoZ18!D31</f>
        <v>2.6</v>
      </c>
      <c r="HF5">
        <f>EvpoZ18!E31</f>
        <v>4.16</v>
      </c>
      <c r="HG5">
        <f>EvpoZ18!F31</f>
        <v>7.95</v>
      </c>
      <c r="HH5">
        <f>EvpoZ18!G31</f>
        <v>10.12</v>
      </c>
      <c r="HI5">
        <f>EvpoZ18!H31</f>
        <v>9.98</v>
      </c>
      <c r="HJ5">
        <f>EvpoZ18!I31</f>
        <v>9.32</v>
      </c>
      <c r="HK5">
        <f>EvpoZ18!J31</f>
        <v>6.45</v>
      </c>
      <c r="HL5">
        <f>EvpoZ18!K31</f>
        <v>5.15</v>
      </c>
      <c r="HM5">
        <f>EvpoZ18!L31</f>
        <v>0.24</v>
      </c>
      <c r="HN5">
        <f>EvpoZ18!M31</f>
        <v>0.37</v>
      </c>
      <c r="HO5">
        <f>EvpoZ18!N31</f>
        <v>57.09</v>
      </c>
      <c r="HP5">
        <f>EvpoZ18!B31</f>
        <v>0.64</v>
      </c>
      <c r="HQ5">
        <f>EvpoZ18!C31</f>
        <v>0.12</v>
      </c>
      <c r="HR5">
        <f>EvpoZ18!D31</f>
        <v>2.6</v>
      </c>
      <c r="HS5">
        <f>EvpoZ18!E31</f>
        <v>4.16</v>
      </c>
      <c r="HT5">
        <f>EvpoZ18!F31</f>
        <v>7.95</v>
      </c>
      <c r="HU5">
        <f>EvpoZ18!G31</f>
        <v>10.12</v>
      </c>
      <c r="HV5">
        <f>EvpoZ18!H31</f>
        <v>9.98</v>
      </c>
      <c r="HW5">
        <f>EvpoZ18!I31</f>
        <v>9.32</v>
      </c>
      <c r="HX5">
        <f>EvpoZ18!J31</f>
        <v>6.45</v>
      </c>
      <c r="HY5">
        <f>EvpoZ18!K31</f>
        <v>5.15</v>
      </c>
      <c r="HZ5">
        <f>EvpoZ18!L31</f>
        <v>0.24</v>
      </c>
      <c r="IA5">
        <f>EvpoZ18!M31</f>
        <v>0.37</v>
      </c>
      <c r="IB5">
        <f>EvpoZ18!N31</f>
        <v>57.09</v>
      </c>
    </row>
    <row r="6" spans="1:236" ht="12.75">
      <c r="A6" s="5" t="s">
        <v>264</v>
      </c>
      <c r="B6" t="s">
        <v>1037</v>
      </c>
      <c r="C6">
        <f>EvpoZ1!C37</f>
        <v>1.0666666666666667</v>
      </c>
      <c r="D6">
        <f>EvpoZ1!D37</f>
        <v>0.9500000000000001</v>
      </c>
      <c r="E6">
        <f>EvpoZ1!E37</f>
        <v>1.0883333333333332</v>
      </c>
      <c r="F6">
        <f>EvpoZ1!F37</f>
        <v>1.763333333333333</v>
      </c>
      <c r="G6">
        <f>EvpoZ1!G37</f>
        <v>3.203333333333333</v>
      </c>
      <c r="H6">
        <f>EvpoZ1!H37</f>
        <v>4.253333333333333</v>
      </c>
      <c r="I6">
        <f>EvpoZ1!I37</f>
        <v>2.4250000000000003</v>
      </c>
      <c r="J6">
        <f>EvpoZ1!J37</f>
        <v>1.175</v>
      </c>
      <c r="K6">
        <f>EvpoZ1!K37</f>
        <v>0.7133333333333334</v>
      </c>
      <c r="L6">
        <f>EvpoZ1!L37</f>
        <v>0.9999999999999999</v>
      </c>
      <c r="M6">
        <f>EvpoZ1!M37</f>
        <v>0.8083333333333335</v>
      </c>
      <c r="N6">
        <f>EvpoZ1!N37</f>
        <v>1.015</v>
      </c>
      <c r="O6">
        <f>EvpoZ1!O37</f>
        <v>19.461666666666666</v>
      </c>
      <c r="P6">
        <f>EvpoZ1!C37</f>
        <v>1.0666666666666667</v>
      </c>
      <c r="Q6">
        <f>EvpoZ1!D37</f>
        <v>0.9500000000000001</v>
      </c>
      <c r="R6">
        <f>EvpoZ1!E37</f>
        <v>1.0883333333333332</v>
      </c>
      <c r="S6">
        <f>EvpoZ1!F37</f>
        <v>1.763333333333333</v>
      </c>
      <c r="T6">
        <f>EvpoZ1!G37</f>
        <v>3.203333333333333</v>
      </c>
      <c r="U6">
        <f>EvpoZ1!H37</f>
        <v>4.253333333333333</v>
      </c>
      <c r="V6">
        <f>EvpoZ1!I37</f>
        <v>2.4250000000000003</v>
      </c>
      <c r="W6">
        <f>EvpoZ1!J37</f>
        <v>1.175</v>
      </c>
      <c r="X6">
        <f>EvpoZ1!K37</f>
        <v>0.7133333333333334</v>
      </c>
      <c r="Y6">
        <f>EvpoZ1!L37</f>
        <v>0.9999999999999999</v>
      </c>
      <c r="Z6">
        <f>EvpoZ1!M37</f>
        <v>0.8083333333333335</v>
      </c>
      <c r="AA6">
        <f>EvpoZ1!N37</f>
        <v>1.015</v>
      </c>
      <c r="AB6">
        <f>EvpoZ1!O37</f>
        <v>19.461666666666666</v>
      </c>
      <c r="AC6">
        <f>EvpoZ3!C43</f>
        <v>1.2516666666666667</v>
      </c>
      <c r="AD6">
        <f>EvpoZ3!D43</f>
        <v>1.4316666666666666</v>
      </c>
      <c r="AE6">
        <f>EvpoZ3!E43</f>
        <v>1.8633333333333333</v>
      </c>
      <c r="AF6">
        <f>EvpoZ3!F43</f>
        <v>2.7133333333333334</v>
      </c>
      <c r="AG6">
        <f>EvpoZ3!G43</f>
        <v>4.680000000000001</v>
      </c>
      <c r="AH6">
        <f>EvpoZ3!H43</f>
        <v>4.806666666666667</v>
      </c>
      <c r="AI6">
        <f>EvpoZ3!I43</f>
        <v>3.3816666666666664</v>
      </c>
      <c r="AJ6">
        <f>EvpoZ3!J43</f>
        <v>2.0633333333333335</v>
      </c>
      <c r="AK6">
        <f>EvpoZ3!K43</f>
        <v>1.5233333333333334</v>
      </c>
      <c r="AL6">
        <f>EvpoZ3!L43</f>
        <v>1.03</v>
      </c>
      <c r="AM6">
        <f>EvpoZ3!M43</f>
        <v>1.0799999999999998</v>
      </c>
      <c r="AN6">
        <f>EvpoZ3!N43</f>
        <v>1.3950000000000002</v>
      </c>
      <c r="AO6">
        <f>EvpoZ3!O43</f>
        <v>27.203333333333333</v>
      </c>
      <c r="AP6">
        <f>EvpoZ4!C38</f>
        <v>1.782</v>
      </c>
      <c r="AQ6">
        <f>EvpoZ4!D38</f>
        <v>1.3960000000000001</v>
      </c>
      <c r="AR6">
        <f>EvpoZ4!E38</f>
        <v>1.8059999999999998</v>
      </c>
      <c r="AS6">
        <f>EvpoZ4!F38</f>
        <v>2.666</v>
      </c>
      <c r="AT6">
        <f>EvpoZ4!G38</f>
        <v>4.3</v>
      </c>
      <c r="AU6">
        <f>EvpoZ4!H38</f>
        <v>4.536</v>
      </c>
      <c r="AV6">
        <f>EvpoZ4!I38</f>
        <v>3.3839999999999995</v>
      </c>
      <c r="AW6">
        <f>EvpoZ4!J38</f>
        <v>2</v>
      </c>
      <c r="AX6">
        <f>EvpoZ4!K38</f>
        <v>1.3960000000000001</v>
      </c>
      <c r="AY6">
        <f>EvpoZ4!L38</f>
        <v>1.318</v>
      </c>
      <c r="AZ6">
        <f>EvpoZ4!M38</f>
        <v>1.312</v>
      </c>
      <c r="BA6">
        <f>EvpoZ4!N38</f>
        <v>1.734</v>
      </c>
      <c r="BB6">
        <f>EvpoZ4!O38</f>
        <v>27.636000000000003</v>
      </c>
      <c r="BC6">
        <f>EvpoZ4!C38</f>
        <v>1.782</v>
      </c>
      <c r="BD6">
        <f>EvpoZ4!D38</f>
        <v>1.3960000000000001</v>
      </c>
      <c r="BE6">
        <f>EvpoZ4!E38</f>
        <v>1.8059999999999998</v>
      </c>
      <c r="BF6">
        <f>EvpoZ4!F38</f>
        <v>2.666</v>
      </c>
      <c r="BG6">
        <f>EvpoZ4!G38</f>
        <v>4.3</v>
      </c>
      <c r="BH6">
        <f>EvpoZ4!H38</f>
        <v>4.536</v>
      </c>
      <c r="BI6">
        <f>EvpoZ4!I38</f>
        <v>3.3839999999999995</v>
      </c>
      <c r="BJ6">
        <f>EvpoZ4!J38</f>
        <v>2</v>
      </c>
      <c r="BK6">
        <f>EvpoZ4!K38</f>
        <v>1.3960000000000001</v>
      </c>
      <c r="BL6">
        <f>EvpoZ4!L38</f>
        <v>1.318</v>
      </c>
      <c r="BM6">
        <f>EvpoZ4!M38</f>
        <v>1.312</v>
      </c>
      <c r="BN6">
        <f>EvpoZ4!N38</f>
        <v>1.734</v>
      </c>
      <c r="BO6">
        <f>EvpoZ4!O38</f>
        <v>27.636000000000003</v>
      </c>
      <c r="BP6">
        <f>EvpoZ6!C42</f>
        <v>1.682</v>
      </c>
      <c r="BQ6">
        <f>EvpoZ6!D42</f>
        <v>1.504</v>
      </c>
      <c r="BR6">
        <f>EvpoZ6!E42</f>
        <v>1.924</v>
      </c>
      <c r="BS6">
        <f>EvpoZ6!F42</f>
        <v>2.936</v>
      </c>
      <c r="BT6">
        <f>EvpoZ6!G42</f>
        <v>5.023999999999999</v>
      </c>
      <c r="BU6">
        <f>EvpoZ6!H42</f>
        <v>5.005999999999999</v>
      </c>
      <c r="BV6">
        <f>EvpoZ6!I42</f>
        <v>3.482</v>
      </c>
      <c r="BW6">
        <f>EvpoZ6!J42</f>
        <v>1.996</v>
      </c>
      <c r="BX6">
        <f>EvpoZ6!K42</f>
        <v>1.638</v>
      </c>
      <c r="BY6">
        <f>EvpoZ6!L42</f>
        <v>0.9400000000000001</v>
      </c>
      <c r="BZ6">
        <f>EvpoZ6!M42</f>
        <v>1.444</v>
      </c>
      <c r="CA6">
        <f>EvpoZ6!N42</f>
        <v>1.488</v>
      </c>
      <c r="CB6">
        <f>EvpoZ6!O42</f>
        <v>29.071999999999996</v>
      </c>
      <c r="CC6">
        <f>EcpoZ8!C42</f>
        <v>0.882</v>
      </c>
      <c r="CD6">
        <f>EcpoZ8!D42</f>
        <v>1.5879999999999999</v>
      </c>
      <c r="CE6">
        <f>EcpoZ8!E42</f>
        <v>2.3280000000000003</v>
      </c>
      <c r="CF6">
        <f>EcpoZ8!F42</f>
        <v>3.522</v>
      </c>
      <c r="CG6">
        <f>EcpoZ8!G42</f>
        <v>5.49</v>
      </c>
      <c r="CH6">
        <f>EcpoZ8!H42</f>
        <v>5.805999999999999</v>
      </c>
      <c r="CI6">
        <f>EcpoZ8!I42</f>
        <v>4.164</v>
      </c>
      <c r="CJ6">
        <f>EcpoZ8!J42</f>
        <v>2.4939999999999998</v>
      </c>
      <c r="CK6">
        <f>EcpoZ8!K42</f>
        <v>1.212</v>
      </c>
      <c r="CL6">
        <f>EcpoZ8!L42</f>
        <v>1.5020000000000002</v>
      </c>
      <c r="CM6">
        <f>EcpoZ8!M42</f>
        <v>0.826</v>
      </c>
      <c r="CN6">
        <f>EcpoZ8!N42</f>
        <v>1.204</v>
      </c>
      <c r="CO6">
        <f>EcpoZ8!O42</f>
        <v>31.014</v>
      </c>
      <c r="CP6">
        <f>EcpoZ8!C42</f>
        <v>0.882</v>
      </c>
      <c r="CQ6">
        <f>EcpoZ8!D42</f>
        <v>1.5879999999999999</v>
      </c>
      <c r="CR6">
        <f>EcpoZ8!E42</f>
        <v>2.3280000000000003</v>
      </c>
      <c r="CS6">
        <f>EcpoZ8!F42</f>
        <v>3.522</v>
      </c>
      <c r="CT6">
        <f>EcpoZ8!G42</f>
        <v>5.49</v>
      </c>
      <c r="CU6">
        <f>EcpoZ8!H42</f>
        <v>5.805999999999999</v>
      </c>
      <c r="CV6">
        <f>EcpoZ8!I42</f>
        <v>4.164</v>
      </c>
      <c r="CW6">
        <f>EcpoZ8!J42</f>
        <v>2.4939999999999998</v>
      </c>
      <c r="CX6">
        <f>EcpoZ8!K42</f>
        <v>1.212</v>
      </c>
      <c r="CY6">
        <f>EcpoZ8!L42</f>
        <v>1.5020000000000002</v>
      </c>
      <c r="CZ6">
        <f>EcpoZ8!M42</f>
        <v>0.826</v>
      </c>
      <c r="DA6">
        <f>EcpoZ8!N42</f>
        <v>1.204</v>
      </c>
      <c r="DB6">
        <f>EcpoZ8!O42</f>
        <v>31.014</v>
      </c>
      <c r="DC6">
        <f>EvpoZ9!C39</f>
        <v>1.748</v>
      </c>
      <c r="DD6">
        <f>EvpoZ9!D39</f>
        <v>1.56</v>
      </c>
      <c r="DE6">
        <f>EvpoZ9!E39</f>
        <v>2.304</v>
      </c>
      <c r="DF6">
        <f>EvpoZ9!F39</f>
        <v>3.5519999999999996</v>
      </c>
      <c r="DG6">
        <f>EvpoZ9!G39</f>
        <v>4.746</v>
      </c>
      <c r="DH6">
        <f>EvpoZ9!H39</f>
        <v>4.302000000000001</v>
      </c>
      <c r="DI6">
        <f>EvpoZ9!I39</f>
        <v>3.7600000000000002</v>
      </c>
      <c r="DJ6">
        <f>EvpoZ9!J39</f>
        <v>2.052</v>
      </c>
      <c r="DK6">
        <f>EvpoZ9!K39</f>
        <v>1.334</v>
      </c>
      <c r="DL6">
        <f>EvpoZ9!L39</f>
        <v>1.3439999999999999</v>
      </c>
      <c r="DM6">
        <f>EvpoZ9!M39</f>
        <v>1.6619999999999997</v>
      </c>
      <c r="DN6">
        <f>EvpoZ9!N39</f>
        <v>1.9580000000000002</v>
      </c>
      <c r="DO6">
        <f>EvpoZ9!O39</f>
        <v>30.326</v>
      </c>
      <c r="DP6">
        <f>EvpoE10!C47</f>
        <v>1.7060000000000002</v>
      </c>
      <c r="DQ6">
        <f>EvpoE10!D47</f>
        <v>1.062</v>
      </c>
      <c r="DR6">
        <f>EvpoE10!E47</f>
        <v>2.2960000000000003</v>
      </c>
      <c r="DS6">
        <f>EvpoE10!F47</f>
        <v>3.5099999999999993</v>
      </c>
      <c r="DT6">
        <f>EvpoE10!G47</f>
        <v>3.6700000000000004</v>
      </c>
      <c r="DU6">
        <f>EvpoE10!H47</f>
        <v>3.114</v>
      </c>
      <c r="DV6">
        <f>EvpoE10!I47</f>
        <v>3.71</v>
      </c>
      <c r="DW6">
        <f>EvpoE10!J47</f>
        <v>1.906</v>
      </c>
      <c r="DX6">
        <f>EvpoE10!K47</f>
        <v>0.7100000000000001</v>
      </c>
      <c r="DY6">
        <f>EvpoE10!L47</f>
        <v>1.012</v>
      </c>
      <c r="DZ6">
        <f>EvpoE10!M47</f>
        <v>1.454</v>
      </c>
      <c r="EA6">
        <f>EvpoE10!N47</f>
        <v>1.7619999999999998</v>
      </c>
      <c r="EB6">
        <f>EvpoE10!O47</f>
        <v>25.903999999999996</v>
      </c>
      <c r="EC6">
        <f>EvpoZ12!C51</f>
        <v>0.8639999999999999</v>
      </c>
      <c r="ED6">
        <f>EvpoZ12!D51</f>
        <v>1.332</v>
      </c>
      <c r="EE6">
        <f>EvpoZ12!E51</f>
        <v>2.65</v>
      </c>
      <c r="EF6">
        <f>EvpoZ12!F51</f>
        <v>3.566</v>
      </c>
      <c r="EG6">
        <f>EvpoZ12!G51</f>
        <v>4.058</v>
      </c>
      <c r="EH6">
        <f>EvpoZ12!H51</f>
        <v>3.8779999999999992</v>
      </c>
      <c r="EI6">
        <f>EvpoZ12!I51</f>
        <v>4.02</v>
      </c>
      <c r="EJ6">
        <f>EvpoZ12!J51</f>
        <v>1.748</v>
      </c>
      <c r="EK6">
        <f>EvpoZ12!K51</f>
        <v>0.666</v>
      </c>
      <c r="EL6">
        <f>EvpoZ12!L51</f>
        <v>0.8220000000000001</v>
      </c>
      <c r="EM6">
        <f>EvpoZ12!M51</f>
        <v>0.6519999999999999</v>
      </c>
      <c r="EN6">
        <f>EvpoZ12!N51</f>
        <v>1.006</v>
      </c>
      <c r="EO6">
        <f>EvpoZ12!O51</f>
        <v>25.262</v>
      </c>
      <c r="EP6">
        <f>EvpoZ12!C51</f>
        <v>0.8639999999999999</v>
      </c>
      <c r="EQ6">
        <f>EvpoZ12!D51</f>
        <v>1.332</v>
      </c>
      <c r="ER6">
        <f>EvpoZ12!E51</f>
        <v>2.65</v>
      </c>
      <c r="ES6">
        <f>EvpoZ12!F51</f>
        <v>3.566</v>
      </c>
      <c r="ET6">
        <f>EvpoZ12!G51</f>
        <v>4.058</v>
      </c>
      <c r="EU6">
        <f>EvpoZ12!H51</f>
        <v>3.8779999999999992</v>
      </c>
      <c r="EV6">
        <f>EvpoZ12!I51</f>
        <v>4.02</v>
      </c>
      <c r="EW6">
        <f>EvpoZ12!J51</f>
        <v>1.748</v>
      </c>
      <c r="EX6">
        <f>EvpoZ12!K51</f>
        <v>0.666</v>
      </c>
      <c r="EY6">
        <f>EvpoZ12!L51</f>
        <v>0.8220000000000001</v>
      </c>
      <c r="EZ6">
        <f>EvpoZ12!M51</f>
        <v>0.6519999999999999</v>
      </c>
      <c r="FA6">
        <f>EvpoZ12!N51</f>
        <v>1.006</v>
      </c>
      <c r="FB6">
        <f>EvpoZ12!O51</f>
        <v>25.262</v>
      </c>
      <c r="FC6">
        <f>EvpoZ13!C41</f>
        <v>1.04</v>
      </c>
      <c r="FD6">
        <f>EvpoZ13!D41</f>
        <v>1.5550000000000002</v>
      </c>
      <c r="FE6">
        <f>EvpoZ13!E41</f>
        <v>2.4450000000000003</v>
      </c>
      <c r="FF6">
        <f>EvpoZ13!F41</f>
        <v>1.94</v>
      </c>
      <c r="FG6">
        <f>EvpoZ13!G41</f>
        <v>2.01</v>
      </c>
      <c r="FH6">
        <f>EvpoZ13!H41</f>
        <v>3.8400000000000003</v>
      </c>
      <c r="FI6">
        <f>EvpoZ13!I41</f>
        <v>3.9000000000000004</v>
      </c>
      <c r="FJ6">
        <f>EvpoZ13!J41</f>
        <v>1.275</v>
      </c>
      <c r="FK6">
        <f>EvpoZ13!K41</f>
        <v>0.8350000000000001</v>
      </c>
      <c r="FL6">
        <f>EvpoZ13!L41</f>
        <v>1.57</v>
      </c>
      <c r="FM6">
        <f>EvpoZ13!M41</f>
        <v>0.985</v>
      </c>
      <c r="FN6">
        <f>EvpoZ13!N41</f>
        <v>1.1400000000000001</v>
      </c>
      <c r="FO6">
        <f>EvpoZ13!O41</f>
        <v>22.525</v>
      </c>
      <c r="FP6">
        <f>EvpoZ14!C50</f>
        <v>0.868</v>
      </c>
      <c r="FQ6">
        <f>EvpoZ14!D50</f>
        <v>1.412</v>
      </c>
      <c r="FR6">
        <f>EvpoZ14!E50</f>
        <v>2.5639999999999996</v>
      </c>
      <c r="FS6">
        <f>EvpoZ14!F50</f>
        <v>3.8440000000000003</v>
      </c>
      <c r="FT6">
        <f>EvpoZ14!G50</f>
        <v>4.282</v>
      </c>
      <c r="FU6">
        <f>EvpoZ14!H50</f>
        <v>4.128</v>
      </c>
      <c r="FV6">
        <f>EvpoZ14!I50</f>
        <v>4.106</v>
      </c>
      <c r="FW6">
        <f>EvpoZ14!J50</f>
        <v>1.7920000000000003</v>
      </c>
      <c r="FX6">
        <f>EvpoZ14!K50</f>
        <v>0.9519999999999997</v>
      </c>
      <c r="FY6">
        <f>EvpoZ14!L50</f>
        <v>0.998</v>
      </c>
      <c r="FZ6">
        <f>EvpoZ14!M50</f>
        <v>0.834</v>
      </c>
      <c r="GA6">
        <f>EvpoZ14!N50</f>
        <v>1.126</v>
      </c>
      <c r="GB6">
        <f>EvpoZ14!O50</f>
        <v>26.9</v>
      </c>
      <c r="GC6">
        <f>EvpoZ16!B48</f>
        <v>0.9639999999999999</v>
      </c>
      <c r="GD6">
        <f>EvpoZ16!C48</f>
        <v>1.168</v>
      </c>
      <c r="GE6">
        <f>EvpoZ16!D48</f>
        <v>3.4560000000000004</v>
      </c>
      <c r="GF6">
        <f>EvpoZ16!E48</f>
        <v>4.276000000000001</v>
      </c>
      <c r="GG6">
        <f>EvpoZ16!F48</f>
        <v>4.552</v>
      </c>
      <c r="GH6">
        <f>EvpoZ16!G48</f>
        <v>4.098000000000001</v>
      </c>
      <c r="GI6">
        <f>EvpoZ16!H48</f>
        <v>4.41</v>
      </c>
      <c r="GJ6">
        <f>EvpoZ16!I48</f>
        <v>1.734</v>
      </c>
      <c r="GK6">
        <f>EvpoZ16!J48</f>
        <v>0.732</v>
      </c>
      <c r="GL6">
        <f>EvpoZ16!K48</f>
        <v>0.614</v>
      </c>
      <c r="GM6">
        <f>EvpoZ16!L48</f>
        <v>1.084</v>
      </c>
      <c r="GN6">
        <f>EvpoZ16!M48</f>
        <v>0.962</v>
      </c>
      <c r="GO6">
        <f>EvpoZ16!N48</f>
        <v>28.053999999999995</v>
      </c>
      <c r="GP6">
        <f>EvpoZ16!B48</f>
        <v>0.9639999999999999</v>
      </c>
      <c r="GQ6">
        <f>EvpoZ16!C48</f>
        <v>1.168</v>
      </c>
      <c r="GR6">
        <f>EvpoZ16!D48</f>
        <v>3.4560000000000004</v>
      </c>
      <c r="GS6">
        <f>EvpoZ16!E48</f>
        <v>4.276000000000001</v>
      </c>
      <c r="GT6">
        <f>EvpoZ16!F48</f>
        <v>4.552</v>
      </c>
      <c r="GU6">
        <f>EvpoZ16!G48</f>
        <v>4.098000000000001</v>
      </c>
      <c r="GV6">
        <f>EvpoZ16!H48</f>
        <v>4.41</v>
      </c>
      <c r="GW6">
        <f>EvpoZ16!I48</f>
        <v>1.734</v>
      </c>
      <c r="GX6">
        <f>EvpoZ16!J48</f>
        <v>0.732</v>
      </c>
      <c r="GY6">
        <f>EvpoZ16!K48</f>
        <v>0.614</v>
      </c>
      <c r="GZ6">
        <f>EvpoZ16!L48</f>
        <v>1.084</v>
      </c>
      <c r="HA6">
        <f>EvpoZ16!M48</f>
        <v>0.962</v>
      </c>
      <c r="HB6">
        <f>EvpoZ16!N48</f>
        <v>28.053999999999995</v>
      </c>
      <c r="HC6">
        <f>EvpoZ18!B32</f>
        <v>2.348</v>
      </c>
      <c r="HD6">
        <f>EvpoZ18!C32</f>
        <v>2.538</v>
      </c>
      <c r="HE6">
        <f>EvpoZ18!D32</f>
        <v>5.58</v>
      </c>
      <c r="HF6">
        <f>EvpoZ18!E32</f>
        <v>7.082000000000001</v>
      </c>
      <c r="HG6">
        <f>EvpoZ18!F32</f>
        <v>5.928</v>
      </c>
      <c r="HH6">
        <f>EvpoZ18!G32</f>
        <v>1.706</v>
      </c>
      <c r="HI6">
        <f>EvpoZ18!H32</f>
        <v>0.24</v>
      </c>
      <c r="HJ6">
        <f>EvpoZ18!I32</f>
        <v>0.06</v>
      </c>
      <c r="HK6">
        <f>EvpoZ18!J32</f>
        <v>1.7759999999999998</v>
      </c>
      <c r="HL6">
        <f>EvpoZ18!K32</f>
        <v>0.674</v>
      </c>
      <c r="HM6">
        <f>EvpoZ18!L32</f>
        <v>0.648</v>
      </c>
      <c r="HN6">
        <f>EvpoZ18!M32</f>
        <v>1.384</v>
      </c>
      <c r="HO6">
        <f>EvpoZ18!N32</f>
        <v>29.956</v>
      </c>
      <c r="HP6">
        <f>EvpoZ18!B32</f>
        <v>2.348</v>
      </c>
      <c r="HQ6">
        <f>EvpoZ18!C32</f>
        <v>2.538</v>
      </c>
      <c r="HR6">
        <f>EvpoZ18!D32</f>
        <v>5.58</v>
      </c>
      <c r="HS6">
        <f>EvpoZ18!E32</f>
        <v>7.082000000000001</v>
      </c>
      <c r="HT6">
        <f>EvpoZ18!F32</f>
        <v>5.928</v>
      </c>
      <c r="HU6">
        <f>EvpoZ18!G32</f>
        <v>1.706</v>
      </c>
      <c r="HV6">
        <f>EvpoZ18!H32</f>
        <v>0.24</v>
      </c>
      <c r="HW6">
        <f>EvpoZ18!I32</f>
        <v>0.06</v>
      </c>
      <c r="HX6">
        <f>EvpoZ18!J32</f>
        <v>1.7759999999999998</v>
      </c>
      <c r="HY6">
        <f>EvpoZ18!K32</f>
        <v>0.674</v>
      </c>
      <c r="HZ6">
        <f>EvpoZ18!L32</f>
        <v>0.648</v>
      </c>
      <c r="IA6">
        <f>EvpoZ18!M32</f>
        <v>1.384</v>
      </c>
      <c r="IB6">
        <f>EvpoZ18!N32</f>
        <v>29.956</v>
      </c>
    </row>
    <row r="7" spans="1:236" ht="12.75">
      <c r="A7" s="5" t="s">
        <v>265</v>
      </c>
      <c r="B7" t="s">
        <v>1037</v>
      </c>
      <c r="C7">
        <f>EvpoZ1!C38</f>
        <v>1.28</v>
      </c>
      <c r="D7">
        <f>EvpoZ1!D38</f>
        <v>1.6824999999999999</v>
      </c>
      <c r="E7">
        <f>EvpoZ1!E38</f>
        <v>2.5625</v>
      </c>
      <c r="F7">
        <f>EvpoZ1!F38</f>
        <v>3.7175000000000002</v>
      </c>
      <c r="G7">
        <f>EvpoZ1!G38</f>
        <v>3.625</v>
      </c>
      <c r="H7">
        <f>EvpoZ1!H38</f>
        <v>3.8125</v>
      </c>
      <c r="I7">
        <f>EvpoZ1!I38</f>
        <v>2.67</v>
      </c>
      <c r="J7">
        <f>EvpoZ1!J38</f>
        <v>2.7325000000000004</v>
      </c>
      <c r="K7">
        <f>EvpoZ1!K38</f>
        <v>1.9575</v>
      </c>
      <c r="L7">
        <f>EvpoZ1!L38</f>
        <v>1.755</v>
      </c>
      <c r="M7">
        <f>EvpoZ1!M38</f>
        <v>1.095</v>
      </c>
      <c r="N7">
        <f>EvpoZ1!N38</f>
        <v>1.31</v>
      </c>
      <c r="O7">
        <f>EvpoZ1!O38</f>
        <v>28.2025</v>
      </c>
      <c r="P7">
        <f>EvpoZ1!C38</f>
        <v>1.28</v>
      </c>
      <c r="Q7">
        <f>EvpoZ1!D38</f>
        <v>1.6824999999999999</v>
      </c>
      <c r="R7">
        <f>EvpoZ1!E38</f>
        <v>2.5625</v>
      </c>
      <c r="S7">
        <f>EvpoZ1!F38</f>
        <v>3.7175000000000002</v>
      </c>
      <c r="T7">
        <f>EvpoZ1!G38</f>
        <v>3.625</v>
      </c>
      <c r="U7">
        <f>EvpoZ1!H38</f>
        <v>3.8125</v>
      </c>
      <c r="V7">
        <f>EvpoZ1!I38</f>
        <v>2.67</v>
      </c>
      <c r="W7">
        <f>EvpoZ1!J38</f>
        <v>2.7325000000000004</v>
      </c>
      <c r="X7">
        <f>EvpoZ1!K38</f>
        <v>1.9575</v>
      </c>
      <c r="Y7">
        <f>EvpoZ1!L38</f>
        <v>1.755</v>
      </c>
      <c r="Z7">
        <f>EvpoZ1!M38</f>
        <v>1.095</v>
      </c>
      <c r="AA7">
        <f>EvpoZ1!N38</f>
        <v>1.31</v>
      </c>
      <c r="AB7">
        <f>EvpoZ1!O38</f>
        <v>28.2025</v>
      </c>
      <c r="AC7">
        <f>EvpoZ3!C44</f>
        <v>1.2533333333333332</v>
      </c>
      <c r="AD7">
        <f>EvpoZ3!D44</f>
        <v>1.78</v>
      </c>
      <c r="AE7">
        <f>EvpoZ3!E44</f>
        <v>2.8200000000000003</v>
      </c>
      <c r="AF7">
        <f>EvpoZ3!F44</f>
        <v>4.943333333333333</v>
      </c>
      <c r="AG7">
        <f>EvpoZ3!G44</f>
        <v>5.513333333333333</v>
      </c>
      <c r="AH7">
        <f>EvpoZ3!H44</f>
        <v>3.92</v>
      </c>
      <c r="AI7">
        <f>EvpoZ3!I44</f>
        <v>2.2600000000000002</v>
      </c>
      <c r="AJ7">
        <f>EvpoZ3!J44</f>
        <v>2.0066666666666664</v>
      </c>
      <c r="AK7">
        <f>EvpoZ3!K44</f>
        <v>2.0700000000000003</v>
      </c>
      <c r="AL7">
        <f>EvpoZ3!L44</f>
        <v>1.6500000000000001</v>
      </c>
      <c r="AM7">
        <f>EvpoZ3!M44</f>
        <v>1.0733333333333335</v>
      </c>
      <c r="AN7">
        <f>EvpoZ3!N44</f>
        <v>1.4033333333333335</v>
      </c>
      <c r="AO7">
        <f>EvpoZ3!O44</f>
        <v>30.686666666666667</v>
      </c>
      <c r="AP7">
        <f>EvpoZ4!C39</f>
        <v>1.7925</v>
      </c>
      <c r="AQ7">
        <f>EvpoZ4!D39</f>
        <v>2.0275</v>
      </c>
      <c r="AR7">
        <f>EvpoZ4!E39</f>
        <v>2.5175</v>
      </c>
      <c r="AS7">
        <f>EvpoZ4!F39</f>
        <v>3.7725</v>
      </c>
      <c r="AT7">
        <f>EvpoZ4!G39</f>
        <v>4.695</v>
      </c>
      <c r="AU7">
        <f>EvpoZ4!H39</f>
        <v>4.1725</v>
      </c>
      <c r="AV7">
        <f>EvpoZ4!I39</f>
        <v>4.0875</v>
      </c>
      <c r="AW7">
        <f>EvpoZ4!J39</f>
        <v>3.4250000000000003</v>
      </c>
      <c r="AX7">
        <f>EvpoZ4!K39</f>
        <v>2.435</v>
      </c>
      <c r="AY7">
        <f>EvpoZ4!L39</f>
        <v>1.9500000000000002</v>
      </c>
      <c r="AZ7">
        <f>EvpoZ4!M39</f>
        <v>1.305</v>
      </c>
      <c r="BA7">
        <f>EvpoZ4!N39</f>
        <v>1.805</v>
      </c>
      <c r="BB7">
        <f>EvpoZ4!O39</f>
        <v>33.985</v>
      </c>
      <c r="BC7">
        <f>EvpoZ4!C39</f>
        <v>1.7925</v>
      </c>
      <c r="BD7">
        <f>EvpoZ4!D39</f>
        <v>2.0275</v>
      </c>
      <c r="BE7">
        <f>EvpoZ4!E39</f>
        <v>2.5175</v>
      </c>
      <c r="BF7">
        <f>EvpoZ4!F39</f>
        <v>3.7725</v>
      </c>
      <c r="BG7">
        <f>EvpoZ4!G39</f>
        <v>4.695</v>
      </c>
      <c r="BH7">
        <f>EvpoZ4!H39</f>
        <v>4.1725</v>
      </c>
      <c r="BI7">
        <f>EvpoZ4!I39</f>
        <v>4.0875</v>
      </c>
      <c r="BJ7">
        <f>EvpoZ4!J39</f>
        <v>3.4250000000000003</v>
      </c>
      <c r="BK7">
        <f>EvpoZ4!K39</f>
        <v>2.435</v>
      </c>
      <c r="BL7">
        <f>EvpoZ4!L39</f>
        <v>1.9500000000000002</v>
      </c>
      <c r="BM7">
        <f>EvpoZ4!M39</f>
        <v>1.305</v>
      </c>
      <c r="BN7">
        <f>EvpoZ4!N39</f>
        <v>1.805</v>
      </c>
      <c r="BO7">
        <f>EvpoZ4!O39</f>
        <v>33.985</v>
      </c>
      <c r="BP7">
        <f>EvpoZ6!C43</f>
        <v>1.686</v>
      </c>
      <c r="BQ7">
        <f>EvpoZ6!D43</f>
        <v>1.8739999999999999</v>
      </c>
      <c r="BR7">
        <f>EvpoZ6!E43</f>
        <v>2.416</v>
      </c>
      <c r="BS7">
        <f>EvpoZ6!F43</f>
        <v>3.678</v>
      </c>
      <c r="BT7">
        <f>EvpoZ6!G43</f>
        <v>4.746</v>
      </c>
      <c r="BU7">
        <f>EvpoZ6!H43</f>
        <v>4.731999999999999</v>
      </c>
      <c r="BV7">
        <f>EvpoZ6!I43</f>
        <v>4.698</v>
      </c>
      <c r="BW7">
        <f>EvpoZ6!J43</f>
        <v>3.904</v>
      </c>
      <c r="BX7">
        <f>EvpoZ6!K43</f>
        <v>2.446</v>
      </c>
      <c r="BY7">
        <f>EvpoZ6!L43</f>
        <v>1.3000000000000003</v>
      </c>
      <c r="BZ7">
        <f>EvpoZ6!M43</f>
        <v>1.394</v>
      </c>
      <c r="CA7">
        <f>EvpoZ6!N43</f>
        <v>1.5499999999999998</v>
      </c>
      <c r="CB7">
        <f>EvpoZ6!O43</f>
        <v>34.42400000000001</v>
      </c>
      <c r="CC7">
        <f>EcpoZ8!C43</f>
        <v>0.885</v>
      </c>
      <c r="CD7">
        <f>EcpoZ8!D43</f>
        <v>2.1325000000000003</v>
      </c>
      <c r="CE7">
        <f>EcpoZ8!E43</f>
        <v>3.08</v>
      </c>
      <c r="CF7">
        <f>EcpoZ8!F43</f>
        <v>4.5825</v>
      </c>
      <c r="CG7">
        <f>EcpoZ8!G43</f>
        <v>5.9275</v>
      </c>
      <c r="CH7">
        <f>EcpoZ8!H43</f>
        <v>5.364999999999999</v>
      </c>
      <c r="CI7">
        <f>EcpoZ8!I43</f>
        <v>5.01</v>
      </c>
      <c r="CJ7">
        <f>EcpoZ8!J43</f>
        <v>3.795</v>
      </c>
      <c r="CK7">
        <f>EcpoZ8!K43</f>
        <v>2.4849999999999994</v>
      </c>
      <c r="CL7">
        <f>EcpoZ8!L43</f>
        <v>2.0949999999999998</v>
      </c>
      <c r="CM7">
        <f>EcpoZ8!M43</f>
        <v>0.8099999999999999</v>
      </c>
      <c r="CN7">
        <f>EcpoZ8!N43</f>
        <v>1.255</v>
      </c>
      <c r="CO7">
        <f>EcpoZ8!O43</f>
        <v>37.415</v>
      </c>
      <c r="CP7">
        <f>EcpoZ8!C43</f>
        <v>0.885</v>
      </c>
      <c r="CQ7">
        <f>EcpoZ8!D43</f>
        <v>2.1325000000000003</v>
      </c>
      <c r="CR7">
        <f>EcpoZ8!E43</f>
        <v>3.08</v>
      </c>
      <c r="CS7">
        <f>EcpoZ8!F43</f>
        <v>4.5825</v>
      </c>
      <c r="CT7">
        <f>EcpoZ8!G43</f>
        <v>5.9275</v>
      </c>
      <c r="CU7">
        <f>EcpoZ8!H43</f>
        <v>5.364999999999999</v>
      </c>
      <c r="CV7">
        <f>EcpoZ8!I43</f>
        <v>5.01</v>
      </c>
      <c r="CW7">
        <f>EcpoZ8!J43</f>
        <v>3.795</v>
      </c>
      <c r="CX7">
        <f>EcpoZ8!K43</f>
        <v>2.4849999999999994</v>
      </c>
      <c r="CY7">
        <f>EcpoZ8!L43</f>
        <v>2.0949999999999998</v>
      </c>
      <c r="CZ7">
        <f>EcpoZ8!M43</f>
        <v>0.8099999999999999</v>
      </c>
      <c r="DA7">
        <f>EcpoZ8!N43</f>
        <v>1.255</v>
      </c>
      <c r="DB7">
        <f>EcpoZ8!O43</f>
        <v>37.415</v>
      </c>
      <c r="DC7">
        <f>EvpoZ9!C40</f>
        <v>1.7933333333333332</v>
      </c>
      <c r="DD7">
        <f>EvpoZ9!D40</f>
        <v>2.64</v>
      </c>
      <c r="DE7">
        <f>EvpoZ9!E40</f>
        <v>3.973333333333334</v>
      </c>
      <c r="DF7">
        <f>EvpoZ9!F40</f>
        <v>5.566666666666666</v>
      </c>
      <c r="DG7">
        <f>EvpoZ9!G40</f>
        <v>5.243333333333333</v>
      </c>
      <c r="DH7">
        <f>EvpoZ9!H40</f>
        <v>3.5400000000000005</v>
      </c>
      <c r="DI7">
        <f>EvpoZ9!I40</f>
        <v>4.02</v>
      </c>
      <c r="DJ7">
        <f>EvpoZ9!J40</f>
        <v>4.103333333333333</v>
      </c>
      <c r="DK7">
        <f>EvpoZ9!K40</f>
        <v>3.276666666666667</v>
      </c>
      <c r="DL7">
        <f>EvpoZ9!L40</f>
        <v>2.543333333333333</v>
      </c>
      <c r="DM7">
        <f>EvpoZ9!M40</f>
        <v>1.93</v>
      </c>
      <c r="DN7">
        <f>EvpoZ9!N40</f>
        <v>2.25</v>
      </c>
      <c r="DO7">
        <f>EvpoZ9!O40</f>
        <v>40.876666666666665</v>
      </c>
      <c r="DP7">
        <f>EvpoE10!C48</f>
        <v>1.7066666666666668</v>
      </c>
      <c r="DQ7">
        <f>EvpoE10!D48</f>
        <v>1.3766666666666667</v>
      </c>
      <c r="DR7">
        <f>EvpoE10!E48</f>
        <v>2.4033333333333338</v>
      </c>
      <c r="DS7">
        <f>EvpoE10!F48</f>
        <v>3.7133333333333334</v>
      </c>
      <c r="DT7">
        <f>EvpoE10!G48</f>
        <v>5.503333333333333</v>
      </c>
      <c r="DU7">
        <f>EvpoE10!H48</f>
        <v>4.626666666666667</v>
      </c>
      <c r="DV7">
        <f>EvpoE10!I48</f>
        <v>5.096666666666667</v>
      </c>
      <c r="DW7">
        <f>EvpoE10!J48</f>
        <v>4.8</v>
      </c>
      <c r="DX7">
        <f>EvpoE10!K48</f>
        <v>2.733333333333334</v>
      </c>
      <c r="DY7">
        <f>EvpoE10!L48</f>
        <v>1.71</v>
      </c>
      <c r="DZ7">
        <f>EvpoE10!M48</f>
        <v>1.36</v>
      </c>
      <c r="EA7">
        <f>EvpoE10!N48</f>
        <v>1.72</v>
      </c>
      <c r="EB7">
        <f>EvpoE10!O48</f>
        <v>36.73666666666667</v>
      </c>
      <c r="EC7">
        <f>EvpoZ12!C52</f>
        <v>0.8624999999999999</v>
      </c>
      <c r="ED7">
        <f>EvpoZ12!D52</f>
        <v>1.71</v>
      </c>
      <c r="EE7">
        <f>EvpoZ12!E52</f>
        <v>3.15</v>
      </c>
      <c r="EF7">
        <f>EvpoZ12!F52</f>
        <v>4.1625</v>
      </c>
      <c r="EG7">
        <f>EvpoZ12!G52</f>
        <v>6.2299999999999995</v>
      </c>
      <c r="EH7">
        <f>EvpoZ12!H52</f>
        <v>5.99</v>
      </c>
      <c r="EI7">
        <f>EvpoZ12!I52</f>
        <v>6.237500000000001</v>
      </c>
      <c r="EJ7">
        <f>EvpoZ12!J52</f>
        <v>5.300000000000001</v>
      </c>
      <c r="EK7">
        <f>EvpoZ12!K52</f>
        <v>3.21</v>
      </c>
      <c r="EL7">
        <f>EvpoZ12!L52</f>
        <v>1.6199999999999999</v>
      </c>
      <c r="EM7">
        <f>EvpoZ12!M52</f>
        <v>0.6625000000000001</v>
      </c>
      <c r="EN7">
        <f>EvpoZ12!N52</f>
        <v>1.0250000000000001</v>
      </c>
      <c r="EO7">
        <f>EvpoZ12!O52</f>
        <v>40.1525</v>
      </c>
      <c r="EP7">
        <f>EvpoZ12!C52</f>
        <v>0.8624999999999999</v>
      </c>
      <c r="EQ7">
        <f>EvpoZ12!D52</f>
        <v>1.71</v>
      </c>
      <c r="ER7">
        <f>EvpoZ12!E52</f>
        <v>3.15</v>
      </c>
      <c r="ES7">
        <f>EvpoZ12!F52</f>
        <v>4.1625</v>
      </c>
      <c r="ET7">
        <f>EvpoZ12!G52</f>
        <v>6.2299999999999995</v>
      </c>
      <c r="EU7">
        <f>EvpoZ12!H52</f>
        <v>5.99</v>
      </c>
      <c r="EV7">
        <f>EvpoZ12!I52</f>
        <v>6.237500000000001</v>
      </c>
      <c r="EW7">
        <f>EvpoZ12!J52</f>
        <v>5.300000000000001</v>
      </c>
      <c r="EX7">
        <f>EvpoZ12!K52</f>
        <v>3.21</v>
      </c>
      <c r="EY7">
        <f>EvpoZ12!L52</f>
        <v>1.6199999999999999</v>
      </c>
      <c r="EZ7">
        <f>EvpoZ12!M52</f>
        <v>0.6625000000000001</v>
      </c>
      <c r="FA7">
        <f>EvpoZ12!N52</f>
        <v>1.0250000000000001</v>
      </c>
      <c r="FB7">
        <f>EvpoZ12!O52</f>
        <v>40.1525</v>
      </c>
      <c r="FC7">
        <f>EvpoZ13!C42</f>
        <v>1.0466666666666666</v>
      </c>
      <c r="FD7">
        <f>EvpoZ13!D42</f>
        <v>2.0633333333333335</v>
      </c>
      <c r="FE7">
        <f>EvpoZ13!E42</f>
        <v>3.5866666666666664</v>
      </c>
      <c r="FF7">
        <f>EvpoZ13!F42</f>
        <v>4.653333333333333</v>
      </c>
      <c r="FG7">
        <f>EvpoZ13!G42</f>
        <v>5.79</v>
      </c>
      <c r="FH7">
        <f>EvpoZ13!H42</f>
        <v>4.68</v>
      </c>
      <c r="FI7">
        <f>EvpoZ13!I42</f>
        <v>5.303333333333334</v>
      </c>
      <c r="FJ7">
        <f>EvpoZ13!J42</f>
        <v>4.87</v>
      </c>
      <c r="FK7">
        <f>EvpoZ13!K42</f>
        <v>3.6766666666666663</v>
      </c>
      <c r="FL7">
        <f>EvpoZ13!L42</f>
        <v>2.316666666666667</v>
      </c>
      <c r="FM7">
        <f>EvpoZ13!M42</f>
        <v>1.0266666666666666</v>
      </c>
      <c r="FN7">
        <f>EvpoZ13!N42</f>
        <v>1.1466666666666667</v>
      </c>
      <c r="FO7">
        <f>EvpoZ13!O42</f>
        <v>40.160000000000004</v>
      </c>
      <c r="FP7">
        <f>EvpoZ14!C51</f>
        <v>0.8733333333333334</v>
      </c>
      <c r="FQ7">
        <f>EvpoZ14!D51</f>
        <v>2.186666666666667</v>
      </c>
      <c r="FR7">
        <f>EvpoZ14!E51</f>
        <v>3.8433333333333337</v>
      </c>
      <c r="FS7">
        <f>EvpoZ14!F51</f>
        <v>5.516666666666667</v>
      </c>
      <c r="FT7">
        <f>EvpoZ14!G51</f>
        <v>6.239999999999999</v>
      </c>
      <c r="FU7">
        <f>EvpoZ14!H51</f>
        <v>5.33</v>
      </c>
      <c r="FV7">
        <f>EvpoZ14!I51</f>
        <v>5.323333333333333</v>
      </c>
      <c r="FW7">
        <f>EvpoZ14!J51</f>
        <v>4.623333333333333</v>
      </c>
      <c r="FX7">
        <f>EvpoZ14!K51</f>
        <v>3.8100000000000005</v>
      </c>
      <c r="FY7">
        <f>EvpoZ14!L51</f>
        <v>2.1766666666666663</v>
      </c>
      <c r="FZ7">
        <f>EvpoZ14!M51</f>
        <v>0.8766666666666668</v>
      </c>
      <c r="GA7">
        <f>EvpoZ14!N51</f>
        <v>1.1866666666666668</v>
      </c>
      <c r="GB7">
        <f>EvpoZ14!O51</f>
        <v>41.983333333333334</v>
      </c>
      <c r="GC7">
        <f>EvpoZ16!B49</f>
        <v>0.9633333333333333</v>
      </c>
      <c r="GD7">
        <f>EvpoZ16!C49</f>
        <v>2.1199999999999997</v>
      </c>
      <c r="GE7">
        <f>EvpoZ16!D49</f>
        <v>4.473333333333334</v>
      </c>
      <c r="GF7">
        <f>EvpoZ16!E49</f>
        <v>6.453333333333333</v>
      </c>
      <c r="GG7">
        <f>EvpoZ16!F49</f>
        <v>6.853333333333334</v>
      </c>
      <c r="GH7">
        <f>EvpoZ16!G49</f>
        <v>5.363333333333333</v>
      </c>
      <c r="GI7">
        <f>EvpoZ16!H49</f>
        <v>5.416666666666667</v>
      </c>
      <c r="GJ7">
        <f>EvpoZ16!I49</f>
        <v>4.863333333333333</v>
      </c>
      <c r="GK7">
        <f>EvpoZ16!J49</f>
        <v>3.6966666666666668</v>
      </c>
      <c r="GL7">
        <f>EvpoZ16!K49</f>
        <v>2.0433333333333334</v>
      </c>
      <c r="GM7">
        <f>EvpoZ16!L49</f>
        <v>1.21</v>
      </c>
      <c r="GN7">
        <f>EvpoZ16!M49</f>
        <v>0.9700000000000001</v>
      </c>
      <c r="GO7">
        <f>EvpoZ16!N49</f>
        <v>44.43</v>
      </c>
      <c r="GP7">
        <f>EvpoZ16!B49</f>
        <v>0.9633333333333333</v>
      </c>
      <c r="GQ7">
        <f>EvpoZ16!C49</f>
        <v>2.1199999999999997</v>
      </c>
      <c r="GR7">
        <f>EvpoZ16!D49</f>
        <v>4.473333333333334</v>
      </c>
      <c r="GS7">
        <f>EvpoZ16!E49</f>
        <v>6.453333333333333</v>
      </c>
      <c r="GT7">
        <f>EvpoZ16!F49</f>
        <v>6.853333333333334</v>
      </c>
      <c r="GU7">
        <f>EvpoZ16!G49</f>
        <v>5.363333333333333</v>
      </c>
      <c r="GV7">
        <f>EvpoZ16!H49</f>
        <v>5.416666666666667</v>
      </c>
      <c r="GW7">
        <f>EvpoZ16!I49</f>
        <v>4.863333333333333</v>
      </c>
      <c r="GX7">
        <f>EvpoZ16!J49</f>
        <v>3.6966666666666668</v>
      </c>
      <c r="GY7">
        <f>EvpoZ16!K49</f>
        <v>2.0433333333333334</v>
      </c>
      <c r="GZ7">
        <f>EvpoZ16!L49</f>
        <v>1.21</v>
      </c>
      <c r="HA7">
        <f>EvpoZ16!M49</f>
        <v>0.9700000000000001</v>
      </c>
      <c r="HB7">
        <f>EvpoZ16!N49</f>
        <v>44.43</v>
      </c>
      <c r="HC7">
        <f>EvpoZ18!B33</f>
        <v>1.72</v>
      </c>
      <c r="HD7">
        <f>EvpoZ18!C33</f>
        <v>2.575</v>
      </c>
      <c r="HE7">
        <f>EvpoZ18!D33</f>
        <v>3.9450000000000003</v>
      </c>
      <c r="HF7">
        <f>EvpoZ18!E33</f>
        <v>6.445</v>
      </c>
      <c r="HG7">
        <f>EvpoZ18!F33</f>
        <v>7.615</v>
      </c>
      <c r="HH7">
        <f>EvpoZ18!G33</f>
        <v>8.975000000000001</v>
      </c>
      <c r="HI7">
        <f>EvpoZ18!H33</f>
        <v>8.649999999999999</v>
      </c>
      <c r="HJ7">
        <f>EvpoZ18!I33</f>
        <v>8.145</v>
      </c>
      <c r="HK7">
        <f>EvpoZ18!J33</f>
        <v>6.109999999999999</v>
      </c>
      <c r="HL7">
        <f>EvpoZ18!K33</f>
        <v>3.9</v>
      </c>
      <c r="HM7">
        <f>EvpoZ18!L33</f>
        <v>1.205</v>
      </c>
      <c r="HN7">
        <f>EvpoZ18!M33</f>
        <v>1.445</v>
      </c>
      <c r="HO7">
        <f>EvpoZ18!N33</f>
        <v>60.72</v>
      </c>
      <c r="HP7">
        <f>EvpoZ18!B33</f>
        <v>1.72</v>
      </c>
      <c r="HQ7">
        <f>EvpoZ18!C33</f>
        <v>2.575</v>
      </c>
      <c r="HR7">
        <f>EvpoZ18!D33</f>
        <v>3.9450000000000003</v>
      </c>
      <c r="HS7">
        <f>EvpoZ18!E33</f>
        <v>6.445</v>
      </c>
      <c r="HT7">
        <f>EvpoZ18!F33</f>
        <v>7.615</v>
      </c>
      <c r="HU7">
        <f>EvpoZ18!G33</f>
        <v>8.975000000000001</v>
      </c>
      <c r="HV7">
        <f>EvpoZ18!H33</f>
        <v>8.649999999999999</v>
      </c>
      <c r="HW7">
        <f>EvpoZ18!I33</f>
        <v>8.145</v>
      </c>
      <c r="HX7">
        <f>EvpoZ18!J33</f>
        <v>6.109999999999999</v>
      </c>
      <c r="HY7">
        <f>EvpoZ18!K33</f>
        <v>3.9</v>
      </c>
      <c r="HZ7">
        <f>EvpoZ18!L33</f>
        <v>1.205</v>
      </c>
      <c r="IA7">
        <f>EvpoZ18!M33</f>
        <v>1.445</v>
      </c>
      <c r="IB7">
        <f>EvpoZ18!N33</f>
        <v>60.72</v>
      </c>
    </row>
    <row r="10" ht="12.75">
      <c r="A10" s="5" t="s">
        <v>270</v>
      </c>
    </row>
    <row r="11" ht="12.75">
      <c r="A11" s="5" t="s">
        <v>271</v>
      </c>
    </row>
    <row r="12" ht="12.75">
      <c r="A12" s="5" t="s">
        <v>272</v>
      </c>
    </row>
    <row r="13" ht="12.75">
      <c r="A13" s="5" t="s">
        <v>273</v>
      </c>
    </row>
    <row r="14" ht="12.75">
      <c r="A14" s="5" t="s">
        <v>274</v>
      </c>
    </row>
    <row r="15" ht="12.75">
      <c r="A15" s="5" t="s">
        <v>275</v>
      </c>
    </row>
    <row r="16" spans="1:9" ht="12.75">
      <c r="A16" s="5" t="s">
        <v>276</v>
      </c>
      <c r="I16" s="1"/>
    </row>
    <row r="17" ht="12.75">
      <c r="A17" s="5" t="s">
        <v>277</v>
      </c>
    </row>
    <row r="18" ht="12.75">
      <c r="A18" s="5" t="s">
        <v>278</v>
      </c>
    </row>
    <row r="19" ht="12.75">
      <c r="A19" s="5" t="s">
        <v>279</v>
      </c>
    </row>
    <row r="20" ht="12.75">
      <c r="A20" s="5" t="s">
        <v>280</v>
      </c>
    </row>
    <row r="21" ht="12.75">
      <c r="A21" s="5" t="s">
        <v>281</v>
      </c>
    </row>
    <row r="22" ht="12.75">
      <c r="A22" s="5" t="s">
        <v>282</v>
      </c>
    </row>
    <row r="23" ht="12.75">
      <c r="A23" s="5" t="s">
        <v>283</v>
      </c>
    </row>
    <row r="24" ht="12.75">
      <c r="A24" s="5" t="s">
        <v>284</v>
      </c>
    </row>
    <row r="25" ht="12.75">
      <c r="A25" s="5" t="s">
        <v>285</v>
      </c>
    </row>
    <row r="26" ht="12.75">
      <c r="A26" s="5" t="s">
        <v>286</v>
      </c>
    </row>
    <row r="27" ht="12.75">
      <c r="A27" s="5" t="s">
        <v>287</v>
      </c>
    </row>
  </sheetData>
  <sheetProtection password="E65D" sheet="1" objects="1" scenarios="1"/>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O38"/>
  <sheetViews>
    <sheetView workbookViewId="0" topLeftCell="B9">
      <selection activeCell="C35" sqref="C35:O38"/>
    </sheetView>
  </sheetViews>
  <sheetFormatPr defaultColWidth="7.875" defaultRowHeight="12.75"/>
  <cols>
    <col min="1" max="1" width="28.125" style="5" customWidth="1"/>
    <col min="2" max="2" width="8.375" style="5" customWidth="1"/>
    <col min="3" max="15" width="5.375" style="5" customWidth="1"/>
    <col min="16" max="16384" width="7.875" style="5" customWidth="1"/>
  </cols>
  <sheetData>
    <row r="1" ht="10.5">
      <c r="A1" s="5" t="s">
        <v>1307</v>
      </c>
    </row>
    <row r="2" ht="10.5">
      <c r="A2" s="5" t="s">
        <v>1297</v>
      </c>
    </row>
    <row r="3" ht="10.5">
      <c r="A3" s="5" t="s">
        <v>1308</v>
      </c>
    </row>
    <row r="4" ht="10.5">
      <c r="A4" s="5" t="s">
        <v>1309</v>
      </c>
    </row>
    <row r="5" ht="10.5">
      <c r="A5" s="5" t="s">
        <v>1310</v>
      </c>
    </row>
    <row r="6" ht="10.5">
      <c r="C6" s="5" t="s">
        <v>1296</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6.85</v>
      </c>
      <c r="D9" s="5">
        <v>0.12</v>
      </c>
      <c r="E9" s="5">
        <v>0.28</v>
      </c>
      <c r="F9" s="5">
        <v>0.43</v>
      </c>
      <c r="G9" s="5">
        <v>0.04</v>
      </c>
      <c r="H9" s="5">
        <v>0.08</v>
      </c>
      <c r="I9" s="5">
        <v>0</v>
      </c>
      <c r="J9" s="5">
        <v>0.08</v>
      </c>
      <c r="K9" s="5">
        <v>0</v>
      </c>
      <c r="L9" s="5">
        <v>0.75</v>
      </c>
      <c r="M9" s="5">
        <v>6.22</v>
      </c>
      <c r="N9" s="5">
        <v>3.62</v>
      </c>
      <c r="O9" s="5">
        <v>18.46</v>
      </c>
    </row>
    <row r="10" spans="1:15" ht="10.5">
      <c r="A10" s="5" t="s">
        <v>984</v>
      </c>
      <c r="C10" s="5">
        <v>1.09</v>
      </c>
      <c r="D10" s="5">
        <v>2.15</v>
      </c>
      <c r="E10" s="5">
        <v>3.32</v>
      </c>
      <c r="F10" s="5">
        <v>4.68</v>
      </c>
      <c r="G10" s="5">
        <v>5.5</v>
      </c>
      <c r="H10" s="5">
        <v>5.58</v>
      </c>
      <c r="I10" s="5">
        <v>3.67</v>
      </c>
      <c r="J10" s="5">
        <v>3.79</v>
      </c>
      <c r="K10" s="5">
        <v>3.84</v>
      </c>
      <c r="L10" s="5">
        <v>2.86</v>
      </c>
      <c r="M10" s="5">
        <v>1.37</v>
      </c>
      <c r="N10" s="5">
        <v>1.32</v>
      </c>
      <c r="O10" s="5">
        <v>39.18</v>
      </c>
    </row>
    <row r="12" spans="1:15" ht="10.5">
      <c r="A12" s="5" t="s">
        <v>985</v>
      </c>
      <c r="B12" s="5" t="s">
        <v>1287</v>
      </c>
      <c r="C12" s="5">
        <v>1.2</v>
      </c>
      <c r="D12" s="5">
        <v>0.68</v>
      </c>
      <c r="E12" s="5">
        <v>0.65</v>
      </c>
      <c r="F12" s="5">
        <v>1.45</v>
      </c>
      <c r="G12" s="5">
        <v>2.61</v>
      </c>
      <c r="H12" s="5">
        <v>4.06</v>
      </c>
      <c r="I12" s="5">
        <v>3.24</v>
      </c>
      <c r="J12" s="5">
        <v>3.1</v>
      </c>
      <c r="K12" s="5">
        <v>3.33</v>
      </c>
      <c r="L12" s="5">
        <v>2.55</v>
      </c>
      <c r="M12" s="5">
        <v>0.8</v>
      </c>
      <c r="N12" s="5">
        <v>1.14</v>
      </c>
      <c r="O12" s="5">
        <v>24.79</v>
      </c>
    </row>
    <row r="13" spans="1:15" ht="10.5">
      <c r="A13" s="5" t="s">
        <v>1168</v>
      </c>
      <c r="B13" s="5" t="s">
        <v>1288</v>
      </c>
      <c r="C13" s="5">
        <v>1.2</v>
      </c>
      <c r="D13" s="5">
        <v>2.27</v>
      </c>
      <c r="E13" s="5">
        <v>2.9</v>
      </c>
      <c r="F13" s="5">
        <v>3.65</v>
      </c>
      <c r="G13" s="5">
        <v>5.19</v>
      </c>
      <c r="H13" s="5">
        <v>5.63</v>
      </c>
      <c r="I13" s="5">
        <v>3.83</v>
      </c>
      <c r="J13" s="5">
        <v>3.97</v>
      </c>
      <c r="K13" s="5">
        <v>4.08</v>
      </c>
      <c r="L13" s="5">
        <v>2.86</v>
      </c>
      <c r="M13" s="5">
        <v>1.3</v>
      </c>
      <c r="N13" s="5">
        <v>1.52</v>
      </c>
      <c r="O13" s="5">
        <v>38.4</v>
      </c>
    </row>
    <row r="14" spans="1:15" ht="10.5">
      <c r="A14" s="5" t="s">
        <v>1169</v>
      </c>
      <c r="B14" s="5" t="s">
        <v>1289</v>
      </c>
      <c r="C14" s="5">
        <v>1.2</v>
      </c>
      <c r="D14" s="5">
        <v>0.68</v>
      </c>
      <c r="E14" s="5">
        <v>0.65</v>
      </c>
      <c r="F14" s="5">
        <v>1.49</v>
      </c>
      <c r="G14" s="5">
        <v>3.15</v>
      </c>
      <c r="H14" s="5">
        <v>4.72</v>
      </c>
      <c r="I14" s="5">
        <v>3.08</v>
      </c>
      <c r="J14" s="5">
        <v>3.17</v>
      </c>
      <c r="K14" s="5">
        <v>3.24</v>
      </c>
      <c r="L14" s="5">
        <v>2.61</v>
      </c>
      <c r="M14" s="5">
        <v>0.85</v>
      </c>
      <c r="N14" s="5">
        <v>1.14</v>
      </c>
      <c r="O14" s="5">
        <v>25.97</v>
      </c>
    </row>
    <row r="15" spans="1:15" ht="10.5">
      <c r="A15" s="5" t="s">
        <v>1345</v>
      </c>
      <c r="B15" s="5" t="s">
        <v>1288</v>
      </c>
      <c r="C15" s="5">
        <v>1.22</v>
      </c>
      <c r="D15" s="5">
        <v>0.67</v>
      </c>
      <c r="E15" s="5">
        <v>0.47</v>
      </c>
      <c r="F15" s="5">
        <v>0.95</v>
      </c>
      <c r="G15" s="5">
        <v>1.57</v>
      </c>
      <c r="H15" s="5">
        <v>2.31</v>
      </c>
      <c r="I15" s="5">
        <v>1.65</v>
      </c>
      <c r="J15" s="5">
        <v>1.57</v>
      </c>
      <c r="K15" s="5">
        <v>1.57</v>
      </c>
      <c r="L15" s="5">
        <v>1.87</v>
      </c>
      <c r="M15" s="5">
        <v>0.81</v>
      </c>
      <c r="N15" s="5">
        <v>1.14</v>
      </c>
      <c r="O15" s="5">
        <v>15.79</v>
      </c>
    </row>
    <row r="16" spans="1:15" ht="10.5">
      <c r="A16" s="5" t="s">
        <v>1171</v>
      </c>
      <c r="C16" s="5">
        <v>1.2</v>
      </c>
      <c r="D16" s="5">
        <v>0.68</v>
      </c>
      <c r="E16" s="5">
        <v>0.94</v>
      </c>
      <c r="F16" s="5">
        <v>1.74</v>
      </c>
      <c r="G16" s="5">
        <v>3.49</v>
      </c>
      <c r="H16" s="5">
        <v>4.49</v>
      </c>
      <c r="I16" s="5">
        <v>3.05</v>
      </c>
      <c r="J16" s="5">
        <v>2.87</v>
      </c>
      <c r="K16" s="5">
        <v>3.35</v>
      </c>
      <c r="L16" s="5">
        <v>2.57</v>
      </c>
      <c r="M16" s="5">
        <v>1.25</v>
      </c>
      <c r="N16" s="5">
        <v>1.14</v>
      </c>
      <c r="O16" s="5">
        <v>26.77</v>
      </c>
    </row>
    <row r="17" spans="1:15" ht="10.5">
      <c r="A17" s="5" t="s">
        <v>1172</v>
      </c>
      <c r="B17" s="5" t="s">
        <v>1290</v>
      </c>
      <c r="C17" s="5">
        <v>1.28</v>
      </c>
      <c r="D17" s="5">
        <v>2.39</v>
      </c>
      <c r="E17" s="5">
        <v>3.7</v>
      </c>
      <c r="F17" s="5">
        <v>5.14</v>
      </c>
      <c r="G17" s="5">
        <v>2.88</v>
      </c>
      <c r="H17" s="5">
        <v>0.1</v>
      </c>
      <c r="I17" s="5">
        <v>0</v>
      </c>
      <c r="J17" s="5">
        <v>0.08</v>
      </c>
      <c r="K17" s="5">
        <v>0</v>
      </c>
      <c r="L17" s="5">
        <v>1.33</v>
      </c>
      <c r="M17" s="5">
        <v>0.87</v>
      </c>
      <c r="N17" s="5">
        <v>1.38</v>
      </c>
      <c r="O17" s="5">
        <v>19.16</v>
      </c>
    </row>
    <row r="18" spans="1:15" ht="10.5">
      <c r="A18" s="5" t="s">
        <v>1173</v>
      </c>
      <c r="B18" s="5" t="s">
        <v>1290</v>
      </c>
      <c r="C18" s="5">
        <v>1.28</v>
      </c>
      <c r="D18" s="5">
        <v>0.64</v>
      </c>
      <c r="E18" s="5">
        <v>1.24</v>
      </c>
      <c r="F18" s="5">
        <v>1.52</v>
      </c>
      <c r="G18" s="5">
        <v>1.27</v>
      </c>
      <c r="H18" s="5">
        <v>4.75</v>
      </c>
      <c r="I18" s="5">
        <v>4.01</v>
      </c>
      <c r="J18" s="5">
        <v>3.47</v>
      </c>
      <c r="K18" s="5">
        <v>0.66</v>
      </c>
      <c r="L18" s="5">
        <v>0.69</v>
      </c>
      <c r="M18" s="5">
        <v>0.82</v>
      </c>
      <c r="N18" s="5">
        <v>1.17</v>
      </c>
      <c r="O18" s="5">
        <v>21.53</v>
      </c>
    </row>
    <row r="19" spans="1:15" ht="10.5">
      <c r="A19" s="5" t="s">
        <v>1174</v>
      </c>
      <c r="C19" s="5">
        <v>1.28</v>
      </c>
      <c r="D19" s="5">
        <v>1.28</v>
      </c>
      <c r="E19" s="5">
        <v>0.57</v>
      </c>
      <c r="F19" s="5">
        <v>1.46</v>
      </c>
      <c r="G19" s="5">
        <v>4.18</v>
      </c>
      <c r="H19" s="5">
        <v>5.28</v>
      </c>
      <c r="I19" s="5">
        <v>3.41</v>
      </c>
      <c r="J19" s="5">
        <v>1.25</v>
      </c>
      <c r="K19" s="5">
        <v>0</v>
      </c>
      <c r="L19" s="5">
        <v>0.68</v>
      </c>
      <c r="M19" s="5">
        <v>0.82</v>
      </c>
      <c r="N19" s="5">
        <v>1.17</v>
      </c>
      <c r="O19" s="5">
        <v>21.38</v>
      </c>
    </row>
    <row r="20" spans="1:15" ht="10.5">
      <c r="A20" s="5" t="s">
        <v>1175</v>
      </c>
      <c r="B20" s="5" t="s">
        <v>1291</v>
      </c>
      <c r="C20" s="5">
        <v>1.28</v>
      </c>
      <c r="D20" s="5">
        <v>2.22</v>
      </c>
      <c r="E20" s="5">
        <v>3.28</v>
      </c>
      <c r="F20" s="5">
        <v>4.18</v>
      </c>
      <c r="G20" s="5">
        <v>5.1</v>
      </c>
      <c r="H20" s="5">
        <v>5.16</v>
      </c>
      <c r="I20" s="5">
        <v>3.22</v>
      </c>
      <c r="J20" s="5">
        <v>3.74</v>
      </c>
      <c r="K20" s="5">
        <v>3.57</v>
      </c>
      <c r="L20" s="5">
        <v>2.13</v>
      </c>
      <c r="M20" s="5">
        <v>1.23</v>
      </c>
      <c r="N20" s="5">
        <v>1.52</v>
      </c>
      <c r="O20" s="5">
        <v>36.62</v>
      </c>
    </row>
    <row r="21" spans="1:15" ht="10.5">
      <c r="A21" s="5" t="s">
        <v>1109</v>
      </c>
      <c r="B21" s="5" t="s">
        <v>1290</v>
      </c>
      <c r="C21" s="5">
        <v>1.28</v>
      </c>
      <c r="D21" s="5">
        <v>1.48</v>
      </c>
      <c r="E21" s="5">
        <v>2.03</v>
      </c>
      <c r="F21" s="5">
        <v>4.03</v>
      </c>
      <c r="G21" s="5">
        <v>5.25</v>
      </c>
      <c r="H21" s="5">
        <v>5.24</v>
      </c>
      <c r="I21" s="5">
        <v>3.45</v>
      </c>
      <c r="J21" s="5">
        <v>3.64</v>
      </c>
      <c r="K21" s="5">
        <v>3.6</v>
      </c>
      <c r="L21" s="5">
        <v>2.87</v>
      </c>
      <c r="M21" s="5">
        <v>1.46</v>
      </c>
      <c r="N21" s="5">
        <v>1.17</v>
      </c>
      <c r="O21" s="5">
        <v>35.5</v>
      </c>
    </row>
    <row r="22" spans="1:15" ht="10.5">
      <c r="A22" s="5" t="s">
        <v>1110</v>
      </c>
      <c r="B22" s="5" t="s">
        <v>1292</v>
      </c>
      <c r="C22" s="5">
        <v>1.28</v>
      </c>
      <c r="D22" s="5">
        <v>1.66</v>
      </c>
      <c r="E22" s="5">
        <v>3.34</v>
      </c>
      <c r="F22" s="5">
        <v>3.67</v>
      </c>
      <c r="G22" s="5">
        <v>3.09</v>
      </c>
      <c r="H22" s="5">
        <v>5.74</v>
      </c>
      <c r="I22" s="5">
        <v>1.97</v>
      </c>
      <c r="J22" s="5">
        <v>0.08</v>
      </c>
      <c r="K22" s="5">
        <v>0</v>
      </c>
      <c r="L22" s="5">
        <v>0.68</v>
      </c>
      <c r="M22" s="5">
        <v>0.82</v>
      </c>
      <c r="N22" s="5">
        <v>1.17</v>
      </c>
      <c r="O22" s="5">
        <v>23.5</v>
      </c>
    </row>
    <row r="23" spans="1:15" ht="10.5">
      <c r="A23" s="5" t="s">
        <v>1111</v>
      </c>
      <c r="B23" s="5" t="s">
        <v>1292</v>
      </c>
      <c r="C23" s="5">
        <v>1.28</v>
      </c>
      <c r="D23" s="5">
        <v>0.83</v>
      </c>
      <c r="E23" s="5">
        <v>0.77</v>
      </c>
      <c r="F23" s="5">
        <v>2.19</v>
      </c>
      <c r="G23" s="5">
        <v>5.47</v>
      </c>
      <c r="H23" s="5">
        <v>5.89</v>
      </c>
      <c r="I23" s="5">
        <v>3.74</v>
      </c>
      <c r="J23" s="5">
        <v>1.38</v>
      </c>
      <c r="K23" s="5">
        <v>0</v>
      </c>
      <c r="L23" s="5">
        <v>0.68</v>
      </c>
      <c r="M23" s="5">
        <v>0.82</v>
      </c>
      <c r="N23" s="5">
        <v>1.17</v>
      </c>
      <c r="O23" s="5">
        <v>24.22</v>
      </c>
    </row>
    <row r="24" spans="1:15" ht="10.5">
      <c r="A24" s="5" t="s">
        <v>1112</v>
      </c>
      <c r="B24" s="5" t="s">
        <v>1292</v>
      </c>
      <c r="C24" s="5">
        <v>1.28</v>
      </c>
      <c r="D24" s="5">
        <v>0.64</v>
      </c>
      <c r="E24" s="5">
        <v>0.97</v>
      </c>
      <c r="F24" s="5">
        <v>1.17</v>
      </c>
      <c r="G24" s="5">
        <v>1.01</v>
      </c>
      <c r="H24" s="5">
        <v>3.07</v>
      </c>
      <c r="I24" s="5">
        <v>3.39</v>
      </c>
      <c r="J24" s="5">
        <v>4.26</v>
      </c>
      <c r="K24" s="5">
        <v>4.28</v>
      </c>
      <c r="L24" s="5">
        <v>3.28</v>
      </c>
      <c r="M24" s="5">
        <v>1.57</v>
      </c>
      <c r="N24" s="5">
        <v>1.41</v>
      </c>
      <c r="O24" s="5">
        <v>26.33</v>
      </c>
    </row>
    <row r="25" spans="1:15" ht="10.5">
      <c r="A25" s="5" t="s">
        <v>1113</v>
      </c>
      <c r="B25" s="5" t="s">
        <v>1292</v>
      </c>
      <c r="C25" s="5">
        <v>1.28</v>
      </c>
      <c r="D25" s="5">
        <v>1.29</v>
      </c>
      <c r="E25" s="5">
        <v>0.88</v>
      </c>
      <c r="F25" s="5">
        <v>2.09</v>
      </c>
      <c r="G25" s="5">
        <v>5.47</v>
      </c>
      <c r="H25" s="5">
        <v>5.54</v>
      </c>
      <c r="I25" s="5">
        <v>2.04</v>
      </c>
      <c r="J25" s="5">
        <v>0.08</v>
      </c>
      <c r="K25" s="5">
        <v>0</v>
      </c>
      <c r="L25" s="5">
        <v>0.68</v>
      </c>
      <c r="M25" s="5">
        <v>0.82</v>
      </c>
      <c r="N25" s="5">
        <v>1.17</v>
      </c>
      <c r="O25" s="5">
        <v>21.34</v>
      </c>
    </row>
    <row r="26" spans="1:15" ht="10.5">
      <c r="A26" s="5" t="s">
        <v>1114</v>
      </c>
      <c r="B26" s="5" t="s">
        <v>1293</v>
      </c>
      <c r="C26" s="5">
        <v>0</v>
      </c>
      <c r="D26" s="5">
        <v>0</v>
      </c>
      <c r="E26" s="5">
        <v>0</v>
      </c>
      <c r="F26" s="5">
        <v>0</v>
      </c>
      <c r="G26" s="5">
        <v>0</v>
      </c>
      <c r="H26" s="5">
        <v>0</v>
      </c>
      <c r="I26" s="5">
        <v>0</v>
      </c>
      <c r="J26" s="5">
        <v>0</v>
      </c>
      <c r="K26" s="5">
        <v>0</v>
      </c>
      <c r="L26" s="5">
        <v>0</v>
      </c>
      <c r="M26" s="5">
        <v>0</v>
      </c>
      <c r="N26" s="5">
        <v>0</v>
      </c>
      <c r="O26" s="5">
        <v>0</v>
      </c>
    </row>
    <row r="27" spans="1:15" ht="10.5">
      <c r="A27" s="5" t="s">
        <v>1115</v>
      </c>
      <c r="B27" s="5" t="s">
        <v>1292</v>
      </c>
      <c r="C27" s="5">
        <v>1.28</v>
      </c>
      <c r="D27" s="5">
        <v>1.28</v>
      </c>
      <c r="E27" s="5">
        <v>0.57</v>
      </c>
      <c r="F27" s="5">
        <v>1.46</v>
      </c>
      <c r="G27" s="5">
        <v>4.18</v>
      </c>
      <c r="H27" s="5">
        <v>5.28</v>
      </c>
      <c r="I27" s="5">
        <v>3.41</v>
      </c>
      <c r="J27" s="5">
        <v>1.25</v>
      </c>
      <c r="K27" s="5">
        <v>0</v>
      </c>
      <c r="L27" s="5">
        <v>0.68</v>
      </c>
      <c r="M27" s="5">
        <v>0.82</v>
      </c>
      <c r="N27" s="5">
        <v>1.17</v>
      </c>
      <c r="O27" s="5">
        <v>21.38</v>
      </c>
    </row>
    <row r="28" spans="1:15" ht="10.5">
      <c r="A28" s="5" t="s">
        <v>1116</v>
      </c>
      <c r="B28" s="5" t="s">
        <v>1294</v>
      </c>
      <c r="C28" s="5">
        <v>1.2</v>
      </c>
      <c r="D28" s="5">
        <v>0.68</v>
      </c>
      <c r="E28" s="5">
        <v>0.94</v>
      </c>
      <c r="F28" s="5">
        <v>1.74</v>
      </c>
      <c r="G28" s="5">
        <v>3.49</v>
      </c>
      <c r="H28" s="5">
        <v>4.49</v>
      </c>
      <c r="I28" s="5">
        <v>3.05</v>
      </c>
      <c r="J28" s="5">
        <v>2.87</v>
      </c>
      <c r="K28" s="5">
        <v>3.35</v>
      </c>
      <c r="L28" s="5">
        <v>2.57</v>
      </c>
      <c r="M28" s="5">
        <v>1.25</v>
      </c>
      <c r="N28" s="5">
        <v>1.14</v>
      </c>
      <c r="O28" s="5">
        <v>26.77</v>
      </c>
    </row>
    <row r="29" spans="1:15" ht="10.5">
      <c r="A29" s="5" t="s">
        <v>1117</v>
      </c>
      <c r="B29" s="5" t="s">
        <v>1288</v>
      </c>
      <c r="C29" s="5">
        <v>1.2</v>
      </c>
      <c r="D29" s="5">
        <v>2.12</v>
      </c>
      <c r="E29" s="5">
        <v>2.46</v>
      </c>
      <c r="F29" s="5">
        <v>3.44</v>
      </c>
      <c r="G29" s="5">
        <v>3.37</v>
      </c>
      <c r="H29" s="5">
        <v>3.55</v>
      </c>
      <c r="I29" s="5">
        <v>2.05</v>
      </c>
      <c r="J29" s="5">
        <v>2.33</v>
      </c>
      <c r="K29" s="5">
        <v>2.39</v>
      </c>
      <c r="L29" s="5">
        <v>2.23</v>
      </c>
      <c r="M29" s="5">
        <v>1.19</v>
      </c>
      <c r="N29" s="5">
        <v>1.48</v>
      </c>
      <c r="O29" s="5">
        <v>27.79</v>
      </c>
    </row>
    <row r="30" spans="1:15" ht="10.5">
      <c r="A30" s="5" t="s">
        <v>1118</v>
      </c>
      <c r="C30" s="5">
        <v>1.22</v>
      </c>
      <c r="D30" s="5">
        <v>1.37</v>
      </c>
      <c r="E30" s="5">
        <v>1.25</v>
      </c>
      <c r="F30" s="5">
        <v>1.75</v>
      </c>
      <c r="G30" s="5">
        <v>1.71</v>
      </c>
      <c r="H30" s="5">
        <v>1.75</v>
      </c>
      <c r="I30" s="5">
        <v>1.03</v>
      </c>
      <c r="J30" s="5">
        <v>1.07</v>
      </c>
      <c r="K30" s="5">
        <v>1.12</v>
      </c>
      <c r="L30" s="5">
        <v>1.53</v>
      </c>
      <c r="M30" s="5">
        <v>1.03</v>
      </c>
      <c r="N30" s="5">
        <v>1.34</v>
      </c>
      <c r="O30" s="5">
        <v>16.18</v>
      </c>
    </row>
    <row r="31" spans="1:15" ht="10.5">
      <c r="A31" s="5" t="s">
        <v>1119</v>
      </c>
      <c r="C31" s="5">
        <v>1.2</v>
      </c>
      <c r="D31" s="5">
        <v>0.68</v>
      </c>
      <c r="E31" s="5">
        <v>0.94</v>
      </c>
      <c r="F31" s="5">
        <v>1.74</v>
      </c>
      <c r="G31" s="5">
        <v>3.49</v>
      </c>
      <c r="H31" s="5">
        <v>4.49</v>
      </c>
      <c r="I31" s="5">
        <v>3.05</v>
      </c>
      <c r="J31" s="5">
        <v>2.87</v>
      </c>
      <c r="K31" s="5">
        <v>3.35</v>
      </c>
      <c r="L31" s="5">
        <v>2.57</v>
      </c>
      <c r="M31" s="5">
        <v>1.25</v>
      </c>
      <c r="N31" s="5">
        <v>1.14</v>
      </c>
      <c r="O31" s="5">
        <v>26.77</v>
      </c>
    </row>
    <row r="32" spans="1:15" ht="10.5">
      <c r="A32" s="5" t="s">
        <v>1120</v>
      </c>
      <c r="C32" s="5">
        <v>1.2</v>
      </c>
      <c r="D32" s="5">
        <v>0.68</v>
      </c>
      <c r="E32" s="5">
        <v>0.94</v>
      </c>
      <c r="F32" s="5">
        <v>1.74</v>
      </c>
      <c r="G32" s="5">
        <v>3.49</v>
      </c>
      <c r="H32" s="5">
        <v>4.49</v>
      </c>
      <c r="I32" s="5">
        <v>3.05</v>
      </c>
      <c r="J32" s="5">
        <v>2.87</v>
      </c>
      <c r="K32" s="5">
        <v>3.35</v>
      </c>
      <c r="L32" s="5">
        <v>2.57</v>
      </c>
      <c r="M32" s="5">
        <v>1.25</v>
      </c>
      <c r="N32" s="5">
        <v>1.14</v>
      </c>
      <c r="O32" s="5">
        <v>26.77</v>
      </c>
    </row>
    <row r="33" spans="1:15" ht="10.5">
      <c r="A33" s="5" t="s">
        <v>1121</v>
      </c>
      <c r="C33" s="5">
        <v>1.31</v>
      </c>
      <c r="D33" s="5">
        <v>0.63</v>
      </c>
      <c r="E33" s="5">
        <v>0.28</v>
      </c>
      <c r="F33" s="5">
        <v>0.42</v>
      </c>
      <c r="G33" s="5">
        <v>0.06</v>
      </c>
      <c r="H33" s="5">
        <v>0.08</v>
      </c>
      <c r="I33" s="5">
        <v>0</v>
      </c>
      <c r="J33" s="5">
        <v>0.08</v>
      </c>
      <c r="K33" s="5">
        <v>0</v>
      </c>
      <c r="L33" s="5">
        <v>0.68</v>
      </c>
      <c r="M33" s="5">
        <v>0.85</v>
      </c>
      <c r="N33" s="5">
        <v>1.18</v>
      </c>
      <c r="O33" s="5">
        <v>5.56</v>
      </c>
    </row>
    <row r="34" ht="10.5">
      <c r="A34" s="5" t="s">
        <v>1080</v>
      </c>
    </row>
    <row r="35" spans="1:15" ht="10.5">
      <c r="A35" s="5" t="s">
        <v>1122</v>
      </c>
      <c r="C35" s="6">
        <f>AVERAGE(C12:C15,C29)</f>
        <v>1.204</v>
      </c>
      <c r="D35" s="6">
        <f aca="true" t="shared" si="0" ref="D35:O35">AVERAGE(D12:D15,D29)</f>
        <v>1.2840000000000003</v>
      </c>
      <c r="E35" s="6">
        <f t="shared" si="0"/>
        <v>1.426</v>
      </c>
      <c r="F35" s="6">
        <f t="shared" si="0"/>
        <v>2.196</v>
      </c>
      <c r="G35" s="6">
        <f t="shared" si="0"/>
        <v>3.178</v>
      </c>
      <c r="H35" s="6">
        <f t="shared" si="0"/>
        <v>4.054</v>
      </c>
      <c r="I35" s="6">
        <f t="shared" si="0"/>
        <v>2.7700000000000005</v>
      </c>
      <c r="J35" s="6">
        <f t="shared" si="0"/>
        <v>2.8280000000000003</v>
      </c>
      <c r="K35" s="6">
        <f t="shared" si="0"/>
        <v>2.922</v>
      </c>
      <c r="L35" s="6">
        <f t="shared" si="0"/>
        <v>2.4240000000000004</v>
      </c>
      <c r="M35" s="6">
        <f t="shared" si="0"/>
        <v>0.99</v>
      </c>
      <c r="N35" s="6">
        <f t="shared" si="0"/>
        <v>1.284</v>
      </c>
      <c r="O35" s="6">
        <f t="shared" si="0"/>
        <v>26.547999999999995</v>
      </c>
    </row>
    <row r="36" spans="1:15" ht="10.5">
      <c r="A36" s="5" t="s">
        <v>1123</v>
      </c>
      <c r="C36" s="6">
        <f>C28</f>
        <v>1.2</v>
      </c>
      <c r="D36" s="6">
        <f aca="true" t="shared" si="1" ref="D36:O36">D28</f>
        <v>0.68</v>
      </c>
      <c r="E36" s="6">
        <f t="shared" si="1"/>
        <v>0.94</v>
      </c>
      <c r="F36" s="6">
        <f t="shared" si="1"/>
        <v>1.74</v>
      </c>
      <c r="G36" s="6">
        <f t="shared" si="1"/>
        <v>3.49</v>
      </c>
      <c r="H36" s="6">
        <f t="shared" si="1"/>
        <v>4.49</v>
      </c>
      <c r="I36" s="6">
        <f t="shared" si="1"/>
        <v>3.05</v>
      </c>
      <c r="J36" s="6">
        <f t="shared" si="1"/>
        <v>2.87</v>
      </c>
      <c r="K36" s="6">
        <f t="shared" si="1"/>
        <v>3.35</v>
      </c>
      <c r="L36" s="6">
        <f t="shared" si="1"/>
        <v>2.57</v>
      </c>
      <c r="M36" s="6">
        <f t="shared" si="1"/>
        <v>1.25</v>
      </c>
      <c r="N36" s="6">
        <f t="shared" si="1"/>
        <v>1.14</v>
      </c>
      <c r="O36" s="6">
        <f t="shared" si="1"/>
        <v>26.77</v>
      </c>
    </row>
    <row r="37" spans="1:15" ht="10.5">
      <c r="A37" s="5" t="s">
        <v>1285</v>
      </c>
      <c r="C37" s="6">
        <f>AVERAGE(C22:C27)</f>
        <v>1.0666666666666667</v>
      </c>
      <c r="D37" s="6">
        <f aca="true" t="shared" si="2" ref="D37:O37">AVERAGE(D22:D27)</f>
        <v>0.9500000000000001</v>
      </c>
      <c r="E37" s="6">
        <f t="shared" si="2"/>
        <v>1.0883333333333332</v>
      </c>
      <c r="F37" s="6">
        <f t="shared" si="2"/>
        <v>1.763333333333333</v>
      </c>
      <c r="G37" s="6">
        <f t="shared" si="2"/>
        <v>3.203333333333333</v>
      </c>
      <c r="H37" s="6">
        <f t="shared" si="2"/>
        <v>4.253333333333333</v>
      </c>
      <c r="I37" s="6">
        <f t="shared" si="2"/>
        <v>2.4250000000000003</v>
      </c>
      <c r="J37" s="6">
        <f t="shared" si="2"/>
        <v>1.175</v>
      </c>
      <c r="K37" s="6">
        <f t="shared" si="2"/>
        <v>0.7133333333333334</v>
      </c>
      <c r="L37" s="6">
        <f t="shared" si="2"/>
        <v>0.9999999999999999</v>
      </c>
      <c r="M37" s="6">
        <f t="shared" si="2"/>
        <v>0.8083333333333335</v>
      </c>
      <c r="N37" s="6">
        <f t="shared" si="2"/>
        <v>1.015</v>
      </c>
      <c r="O37" s="6">
        <f t="shared" si="2"/>
        <v>19.461666666666666</v>
      </c>
    </row>
    <row r="38" spans="1:15" ht="10.5">
      <c r="A38" s="5" t="s">
        <v>1286</v>
      </c>
      <c r="C38" s="6">
        <f>AVERAGE(C20:C21,C17:C18)</f>
        <v>1.28</v>
      </c>
      <c r="D38" s="6">
        <f aca="true" t="shared" si="3" ref="D38:O38">AVERAGE(D20:D21,D17:D18)</f>
        <v>1.6824999999999999</v>
      </c>
      <c r="E38" s="6">
        <f t="shared" si="3"/>
        <v>2.5625</v>
      </c>
      <c r="F38" s="6">
        <f t="shared" si="3"/>
        <v>3.7175000000000002</v>
      </c>
      <c r="G38" s="6">
        <f t="shared" si="3"/>
        <v>3.625</v>
      </c>
      <c r="H38" s="6">
        <f t="shared" si="3"/>
        <v>3.8125</v>
      </c>
      <c r="I38" s="6">
        <f t="shared" si="3"/>
        <v>2.67</v>
      </c>
      <c r="J38" s="6">
        <f t="shared" si="3"/>
        <v>2.7325000000000004</v>
      </c>
      <c r="K38" s="6">
        <f t="shared" si="3"/>
        <v>1.9575</v>
      </c>
      <c r="L38" s="6">
        <f t="shared" si="3"/>
        <v>1.755</v>
      </c>
      <c r="M38" s="6">
        <f t="shared" si="3"/>
        <v>1.095</v>
      </c>
      <c r="N38" s="6">
        <f t="shared" si="3"/>
        <v>1.31</v>
      </c>
      <c r="O38" s="6">
        <f t="shared" si="3"/>
        <v>28.2025</v>
      </c>
    </row>
  </sheetData>
  <sheetProtection password="E65D" sheet="1" objects="1" scenarios="1"/>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O44"/>
  <sheetViews>
    <sheetView workbookViewId="0" topLeftCell="A13">
      <selection activeCell="C48" sqref="C48"/>
    </sheetView>
  </sheetViews>
  <sheetFormatPr defaultColWidth="7.875" defaultRowHeight="12.75"/>
  <cols>
    <col min="1" max="1" width="28.375" style="5" customWidth="1"/>
    <col min="2" max="2" width="8.25390625" style="5" customWidth="1"/>
    <col min="3" max="3" width="6.25390625" style="5" customWidth="1"/>
    <col min="4" max="4" width="6.375" style="5" customWidth="1"/>
    <col min="5" max="5" width="5.25390625" style="5" customWidth="1"/>
    <col min="6" max="6" width="5.625" style="5" customWidth="1"/>
    <col min="7" max="7" width="5.25390625" style="5" customWidth="1"/>
    <col min="8" max="8" width="5.625" style="5" customWidth="1"/>
    <col min="9" max="9" width="5.125" style="5" customWidth="1"/>
    <col min="10" max="10" width="5.625" style="5" customWidth="1"/>
    <col min="11" max="11" width="7.875" style="5" customWidth="1"/>
    <col min="12" max="12" width="6.00390625" style="5" customWidth="1"/>
    <col min="13" max="14" width="7.875" style="5" customWidth="1"/>
    <col min="15" max="15" width="5.625" style="5" customWidth="1"/>
    <col min="16" max="16384" width="7.875" style="5" customWidth="1"/>
  </cols>
  <sheetData>
    <row r="1" ht="10.5">
      <c r="A1" s="5" t="s">
        <v>1307</v>
      </c>
    </row>
    <row r="2" ht="10.5">
      <c r="A2" s="5" t="s">
        <v>98</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3.46</v>
      </c>
      <c r="D9" s="5">
        <v>0.39</v>
      </c>
      <c r="E9" s="5">
        <v>0.07</v>
      </c>
      <c r="F9" s="5">
        <v>0.59</v>
      </c>
      <c r="G9" s="5">
        <v>0.01</v>
      </c>
      <c r="H9" s="5">
        <v>0.33</v>
      </c>
      <c r="I9" s="5">
        <v>0.01</v>
      </c>
      <c r="J9" s="5">
        <v>0</v>
      </c>
      <c r="K9" s="5">
        <v>0.02</v>
      </c>
      <c r="L9" s="5">
        <v>0.33</v>
      </c>
      <c r="M9" s="5">
        <v>1.91</v>
      </c>
      <c r="N9" s="5">
        <v>1.28</v>
      </c>
      <c r="O9" s="5">
        <v>8.4</v>
      </c>
    </row>
    <row r="10" spans="1:15" ht="10.5">
      <c r="A10" s="5" t="s">
        <v>984</v>
      </c>
      <c r="C10" s="5">
        <v>0.95</v>
      </c>
      <c r="D10" s="5">
        <v>2.3</v>
      </c>
      <c r="E10" s="5">
        <v>4.38</v>
      </c>
      <c r="F10" s="5">
        <v>6.3</v>
      </c>
      <c r="G10" s="5">
        <v>8.18</v>
      </c>
      <c r="H10" s="5">
        <v>8.18</v>
      </c>
      <c r="I10" s="5">
        <v>8.35</v>
      </c>
      <c r="J10" s="5">
        <v>7.33</v>
      </c>
      <c r="K10" s="5">
        <v>5.72</v>
      </c>
      <c r="L10" s="5">
        <v>4.04</v>
      </c>
      <c r="M10" s="5">
        <v>1.58</v>
      </c>
      <c r="N10" s="5">
        <v>1.09</v>
      </c>
      <c r="O10" s="5">
        <v>58.41</v>
      </c>
    </row>
    <row r="12" spans="1:15" ht="10.5">
      <c r="A12" s="5" t="s">
        <v>985</v>
      </c>
      <c r="B12" s="5" t="s">
        <v>210</v>
      </c>
      <c r="C12" s="5">
        <v>1.21</v>
      </c>
      <c r="D12" s="5">
        <v>0.74</v>
      </c>
      <c r="E12" s="5">
        <v>0.99</v>
      </c>
      <c r="F12" s="5">
        <v>1.65</v>
      </c>
      <c r="G12" s="5">
        <v>3.11</v>
      </c>
      <c r="H12" s="5">
        <v>4.43</v>
      </c>
      <c r="I12" s="5">
        <v>4.68</v>
      </c>
      <c r="J12" s="5">
        <v>4.76</v>
      </c>
      <c r="K12" s="5">
        <v>4.32</v>
      </c>
      <c r="L12" s="5">
        <v>2.82</v>
      </c>
      <c r="M12" s="5">
        <v>0.83</v>
      </c>
      <c r="N12" s="5">
        <v>1.29</v>
      </c>
      <c r="O12" s="5">
        <v>30.84</v>
      </c>
    </row>
    <row r="13" spans="1:15" ht="10.5">
      <c r="A13" s="5" t="s">
        <v>1168</v>
      </c>
      <c r="B13" s="5" t="s">
        <v>210</v>
      </c>
      <c r="C13" s="5">
        <v>1.22</v>
      </c>
      <c r="D13" s="5">
        <v>2.6</v>
      </c>
      <c r="E13" s="5">
        <v>3.4</v>
      </c>
      <c r="F13" s="5">
        <v>4.16</v>
      </c>
      <c r="G13" s="5">
        <v>6.01</v>
      </c>
      <c r="H13" s="5">
        <v>6.16</v>
      </c>
      <c r="I13" s="5">
        <v>5.64</v>
      </c>
      <c r="J13" s="5">
        <v>5.81</v>
      </c>
      <c r="K13" s="5">
        <v>5.42</v>
      </c>
      <c r="L13" s="5">
        <v>3.52</v>
      </c>
      <c r="M13" s="5">
        <v>1.42</v>
      </c>
      <c r="N13" s="5">
        <v>1.84</v>
      </c>
      <c r="O13" s="5">
        <v>47.19</v>
      </c>
    </row>
    <row r="14" spans="1:15" ht="10.5">
      <c r="A14" s="5" t="s">
        <v>1169</v>
      </c>
      <c r="B14" s="5" t="s">
        <v>210</v>
      </c>
      <c r="C14" s="5">
        <v>1.21</v>
      </c>
      <c r="D14" s="5">
        <v>0.74</v>
      </c>
      <c r="E14" s="5">
        <v>0.99</v>
      </c>
      <c r="F14" s="5">
        <v>1.7</v>
      </c>
      <c r="G14" s="5">
        <v>3.72</v>
      </c>
      <c r="H14" s="5">
        <v>5.15</v>
      </c>
      <c r="I14" s="5">
        <v>4.36</v>
      </c>
      <c r="J14" s="5">
        <v>4.91</v>
      </c>
      <c r="K14" s="5">
        <v>4.42</v>
      </c>
      <c r="L14" s="5">
        <v>2.93</v>
      </c>
      <c r="M14" s="5">
        <v>0.91</v>
      </c>
      <c r="N14" s="5">
        <v>1.29</v>
      </c>
      <c r="O14" s="5">
        <v>32.32</v>
      </c>
    </row>
    <row r="15" spans="1:15" ht="10.5">
      <c r="A15" s="5" t="s">
        <v>1345</v>
      </c>
      <c r="B15" s="5" t="s">
        <v>210</v>
      </c>
      <c r="C15" s="5">
        <v>1.22</v>
      </c>
      <c r="D15" s="5">
        <v>0.74</v>
      </c>
      <c r="E15" s="5">
        <v>0.78</v>
      </c>
      <c r="F15" s="5">
        <v>1.1</v>
      </c>
      <c r="G15" s="5">
        <v>1.95</v>
      </c>
      <c r="H15" s="5">
        <v>2.43</v>
      </c>
      <c r="I15" s="5">
        <v>2.46</v>
      </c>
      <c r="J15" s="5">
        <v>2.38</v>
      </c>
      <c r="K15" s="5">
        <v>2.86</v>
      </c>
      <c r="L15" s="5">
        <v>1.68</v>
      </c>
      <c r="M15" s="5">
        <v>0.8</v>
      </c>
      <c r="N15" s="5">
        <v>1.29</v>
      </c>
      <c r="O15" s="5">
        <v>19.69</v>
      </c>
    </row>
    <row r="16" spans="1:15" ht="10.5">
      <c r="A16" s="5" t="s">
        <v>211</v>
      </c>
      <c r="B16" s="5" t="s">
        <v>210</v>
      </c>
      <c r="C16" s="5">
        <v>1.21</v>
      </c>
      <c r="D16" s="5">
        <v>0.74</v>
      </c>
      <c r="E16" s="5">
        <v>0.99</v>
      </c>
      <c r="F16" s="5">
        <v>2.04</v>
      </c>
      <c r="G16" s="5">
        <v>4.26</v>
      </c>
      <c r="H16" s="5">
        <v>4.91</v>
      </c>
      <c r="I16" s="5">
        <v>4.27</v>
      </c>
      <c r="J16" s="5">
        <v>4.85</v>
      </c>
      <c r="K16" s="5">
        <v>4.19</v>
      </c>
      <c r="L16" s="5">
        <v>2.9</v>
      </c>
      <c r="M16" s="5">
        <v>1.32</v>
      </c>
      <c r="N16" s="5">
        <v>1.29</v>
      </c>
      <c r="O16" s="5">
        <v>32.98</v>
      </c>
    </row>
    <row r="17" spans="1:15" ht="10.5">
      <c r="A17" s="5" t="s">
        <v>212</v>
      </c>
      <c r="B17" s="5" t="s">
        <v>210</v>
      </c>
      <c r="C17" s="5">
        <v>1.22</v>
      </c>
      <c r="D17" s="5">
        <v>2.27</v>
      </c>
      <c r="E17" s="5">
        <v>2.78</v>
      </c>
      <c r="F17" s="5">
        <v>3.72</v>
      </c>
      <c r="G17" s="5">
        <v>5.94</v>
      </c>
      <c r="H17" s="5">
        <v>5.77</v>
      </c>
      <c r="I17" s="5">
        <v>5.05</v>
      </c>
      <c r="J17" s="5">
        <v>5.48</v>
      </c>
      <c r="K17" s="5">
        <v>4.8</v>
      </c>
      <c r="L17" s="5">
        <v>3.38</v>
      </c>
      <c r="M17" s="5">
        <v>1.29</v>
      </c>
      <c r="N17" s="5">
        <v>1.77</v>
      </c>
      <c r="O17" s="5">
        <v>43.45</v>
      </c>
    </row>
    <row r="18" spans="1:15" ht="10.5">
      <c r="A18" s="5" t="s">
        <v>402</v>
      </c>
      <c r="B18" s="5" t="s">
        <v>210</v>
      </c>
      <c r="C18" s="5">
        <v>1.22</v>
      </c>
      <c r="D18" s="5">
        <v>0.74</v>
      </c>
      <c r="E18" s="5">
        <v>0.78</v>
      </c>
      <c r="F18" s="5">
        <v>1.26</v>
      </c>
      <c r="G18" s="5">
        <v>2.23</v>
      </c>
      <c r="H18" s="5">
        <v>2.32</v>
      </c>
      <c r="I18" s="5">
        <v>2.54</v>
      </c>
      <c r="J18" s="5">
        <v>2.37</v>
      </c>
      <c r="K18" s="5">
        <v>2.72</v>
      </c>
      <c r="L18" s="5">
        <v>1.69</v>
      </c>
      <c r="M18" s="5">
        <v>1.04</v>
      </c>
      <c r="N18" s="5">
        <v>1.29</v>
      </c>
      <c r="O18" s="5">
        <v>20.2</v>
      </c>
    </row>
    <row r="19" spans="1:15" ht="10.5">
      <c r="A19" s="5" t="s">
        <v>403</v>
      </c>
      <c r="B19" s="5" t="s">
        <v>210</v>
      </c>
      <c r="C19" s="5">
        <v>1.21</v>
      </c>
      <c r="D19" s="5">
        <v>0.74</v>
      </c>
      <c r="E19" s="5">
        <v>0.57</v>
      </c>
      <c r="F19" s="5">
        <v>1.38</v>
      </c>
      <c r="G19" s="5">
        <v>2.78</v>
      </c>
      <c r="H19" s="5">
        <v>4.69</v>
      </c>
      <c r="I19" s="5">
        <v>5.02</v>
      </c>
      <c r="J19" s="5">
        <v>5.37</v>
      </c>
      <c r="K19" s="5">
        <v>4.95</v>
      </c>
      <c r="L19" s="5">
        <v>3.1</v>
      </c>
      <c r="M19" s="5">
        <v>1.3</v>
      </c>
      <c r="N19" s="5">
        <v>1.29</v>
      </c>
      <c r="O19" s="5">
        <v>32.39</v>
      </c>
    </row>
    <row r="20" spans="1:15" ht="10.5">
      <c r="A20" s="5" t="s">
        <v>1171</v>
      </c>
      <c r="B20" s="5" t="s">
        <v>210</v>
      </c>
      <c r="C20" s="5">
        <v>1.21</v>
      </c>
      <c r="D20" s="5">
        <v>0.74</v>
      </c>
      <c r="E20" s="5">
        <v>1.31</v>
      </c>
      <c r="F20" s="5">
        <v>1.99</v>
      </c>
      <c r="G20" s="5">
        <v>4.14</v>
      </c>
      <c r="H20" s="5">
        <v>4.93</v>
      </c>
      <c r="I20" s="5">
        <v>4.22</v>
      </c>
      <c r="J20" s="5">
        <v>4.83</v>
      </c>
      <c r="K20" s="5">
        <v>4.21</v>
      </c>
      <c r="L20" s="5">
        <v>3.09</v>
      </c>
      <c r="M20" s="5">
        <v>1.36</v>
      </c>
      <c r="N20" s="5">
        <v>1.29</v>
      </c>
      <c r="O20" s="5">
        <v>33.32</v>
      </c>
    </row>
    <row r="21" spans="1:15" ht="10.5">
      <c r="A21" s="5" t="s">
        <v>1172</v>
      </c>
      <c r="B21" s="5" t="s">
        <v>404</v>
      </c>
      <c r="C21" s="5">
        <v>1.26</v>
      </c>
      <c r="D21" s="5">
        <v>2.68</v>
      </c>
      <c r="E21" s="5">
        <v>4.19</v>
      </c>
      <c r="F21" s="5">
        <v>5.65</v>
      </c>
      <c r="G21" s="5">
        <v>3.5</v>
      </c>
      <c r="H21" s="5">
        <v>0.14</v>
      </c>
      <c r="I21" s="5">
        <v>0.03</v>
      </c>
      <c r="J21" s="5">
        <v>0.38</v>
      </c>
      <c r="K21" s="5">
        <v>0.74</v>
      </c>
      <c r="L21" s="5">
        <v>1.2</v>
      </c>
      <c r="M21" s="5">
        <v>0.86</v>
      </c>
      <c r="N21" s="5">
        <v>1.59</v>
      </c>
      <c r="O21" s="5">
        <v>22.22</v>
      </c>
    </row>
    <row r="22" spans="1:15" ht="10.5">
      <c r="A22" s="5" t="s">
        <v>64</v>
      </c>
      <c r="B22" s="5" t="s">
        <v>404</v>
      </c>
      <c r="C22" s="5">
        <v>1.25</v>
      </c>
      <c r="D22" s="5">
        <v>1</v>
      </c>
      <c r="E22" s="5">
        <v>1.8</v>
      </c>
      <c r="F22" s="5">
        <v>4.74</v>
      </c>
      <c r="G22" s="5">
        <v>7</v>
      </c>
      <c r="H22" s="5">
        <v>5.96</v>
      </c>
      <c r="I22" s="5">
        <v>1.71</v>
      </c>
      <c r="J22" s="5">
        <v>0.38</v>
      </c>
      <c r="K22" s="5">
        <v>0.74</v>
      </c>
      <c r="L22" s="5">
        <v>0.49</v>
      </c>
      <c r="M22" s="5">
        <v>0.83</v>
      </c>
      <c r="N22" s="5">
        <v>1.31</v>
      </c>
      <c r="O22" s="5">
        <v>27.2</v>
      </c>
    </row>
    <row r="23" spans="1:15" ht="10.5">
      <c r="A23" s="5" t="s">
        <v>1173</v>
      </c>
      <c r="C23" s="5">
        <v>1.25</v>
      </c>
      <c r="D23" s="5">
        <v>0.72</v>
      </c>
      <c r="E23" s="5">
        <v>1.48</v>
      </c>
      <c r="F23" s="5">
        <v>1.57</v>
      </c>
      <c r="G23" s="5">
        <v>1.65</v>
      </c>
      <c r="H23" s="5">
        <v>5.1</v>
      </c>
      <c r="I23" s="5">
        <v>5.85</v>
      </c>
      <c r="J23" s="5">
        <v>5.25</v>
      </c>
      <c r="K23" s="5">
        <v>1.58</v>
      </c>
      <c r="L23" s="5">
        <v>0.49</v>
      </c>
      <c r="M23" s="5">
        <v>0.83</v>
      </c>
      <c r="N23" s="5">
        <v>1.31</v>
      </c>
      <c r="O23" s="5">
        <v>27.07</v>
      </c>
    </row>
    <row r="24" spans="1:15" ht="10.5">
      <c r="A24" s="5" t="s">
        <v>1174</v>
      </c>
      <c r="C24" s="5">
        <v>1.25</v>
      </c>
      <c r="D24" s="5">
        <v>1.37</v>
      </c>
      <c r="E24" s="5">
        <v>0.9</v>
      </c>
      <c r="F24" s="5">
        <v>1.67</v>
      </c>
      <c r="G24" s="5">
        <v>4.89</v>
      </c>
      <c r="H24" s="5">
        <v>5.77</v>
      </c>
      <c r="I24" s="5">
        <v>4.86</v>
      </c>
      <c r="J24" s="5">
        <v>2.6</v>
      </c>
      <c r="K24" s="5">
        <v>0.74</v>
      </c>
      <c r="L24" s="5">
        <v>0.49</v>
      </c>
      <c r="M24" s="5">
        <v>0.83</v>
      </c>
      <c r="N24" s="5">
        <v>1.31</v>
      </c>
      <c r="O24" s="5">
        <v>26.66</v>
      </c>
    </row>
    <row r="25" spans="1:15" ht="10.5">
      <c r="A25" s="5" t="s">
        <v>1175</v>
      </c>
      <c r="C25" s="5">
        <v>1.26</v>
      </c>
      <c r="D25" s="5">
        <v>2.5</v>
      </c>
      <c r="E25" s="5">
        <v>3.71</v>
      </c>
      <c r="F25" s="5">
        <v>4.57</v>
      </c>
      <c r="G25" s="5">
        <v>5.77</v>
      </c>
      <c r="H25" s="5">
        <v>5.54</v>
      </c>
      <c r="I25" s="5">
        <v>4.74</v>
      </c>
      <c r="J25" s="5">
        <v>4.92</v>
      </c>
      <c r="K25" s="5">
        <v>4.44</v>
      </c>
      <c r="L25" s="5">
        <v>1.9</v>
      </c>
      <c r="M25" s="5">
        <v>1.31</v>
      </c>
      <c r="N25" s="5">
        <v>1.8</v>
      </c>
      <c r="O25" s="5">
        <v>42.45</v>
      </c>
    </row>
    <row r="26" spans="1:15" ht="10.5">
      <c r="A26" s="5" t="s">
        <v>1109</v>
      </c>
      <c r="B26" s="5" t="s">
        <v>404</v>
      </c>
      <c r="C26" s="5">
        <v>1.25</v>
      </c>
      <c r="D26" s="5">
        <v>1.66</v>
      </c>
      <c r="E26" s="5">
        <v>2.47</v>
      </c>
      <c r="F26" s="5">
        <v>4.44</v>
      </c>
      <c r="G26" s="5">
        <v>6.04</v>
      </c>
      <c r="H26" s="5">
        <v>5.66</v>
      </c>
      <c r="I26" s="5">
        <v>5.04</v>
      </c>
      <c r="J26" s="5">
        <v>5.26</v>
      </c>
      <c r="K26" s="5">
        <v>4.73</v>
      </c>
      <c r="L26" s="5">
        <v>3.26</v>
      </c>
      <c r="M26" s="5">
        <v>1.53</v>
      </c>
      <c r="N26" s="5">
        <v>1.31</v>
      </c>
      <c r="O26" s="5">
        <v>42.64</v>
      </c>
    </row>
    <row r="27" spans="1:15" ht="10.5">
      <c r="A27" s="5" t="s">
        <v>1110</v>
      </c>
      <c r="B27" s="5" t="s">
        <v>65</v>
      </c>
      <c r="C27" s="5">
        <v>1.25</v>
      </c>
      <c r="D27" s="5">
        <v>1.82</v>
      </c>
      <c r="E27" s="5">
        <v>3.72</v>
      </c>
      <c r="F27" s="5">
        <v>3.77</v>
      </c>
      <c r="G27" s="5">
        <v>3.73</v>
      </c>
      <c r="H27" s="5">
        <v>6.11</v>
      </c>
      <c r="I27" s="5">
        <v>2.31</v>
      </c>
      <c r="J27" s="5">
        <v>0.38</v>
      </c>
      <c r="K27" s="5">
        <v>0.74</v>
      </c>
      <c r="L27" s="5">
        <v>0.49</v>
      </c>
      <c r="M27" s="5">
        <v>0.83</v>
      </c>
      <c r="N27" s="5">
        <v>1.31</v>
      </c>
      <c r="O27" s="5">
        <v>26.45</v>
      </c>
    </row>
    <row r="28" spans="1:15" ht="10.5">
      <c r="A28" s="5" t="s">
        <v>1111</v>
      </c>
      <c r="B28" s="5" t="s">
        <v>65</v>
      </c>
      <c r="C28" s="5">
        <v>1.25</v>
      </c>
      <c r="D28" s="5">
        <v>0.97</v>
      </c>
      <c r="E28" s="5">
        <v>1.13</v>
      </c>
      <c r="F28" s="5">
        <v>2.54</v>
      </c>
      <c r="G28" s="5">
        <v>6.34</v>
      </c>
      <c r="H28" s="5">
        <v>6.32</v>
      </c>
      <c r="I28" s="5">
        <v>5.48</v>
      </c>
      <c r="J28" s="5">
        <v>2.61</v>
      </c>
      <c r="K28" s="5">
        <v>0.74</v>
      </c>
      <c r="L28" s="5">
        <v>0.49</v>
      </c>
      <c r="M28" s="5">
        <v>0.83</v>
      </c>
      <c r="N28" s="5">
        <v>1.31</v>
      </c>
      <c r="O28" s="5">
        <v>30</v>
      </c>
    </row>
    <row r="29" spans="1:15" ht="10.5">
      <c r="A29" s="5" t="s">
        <v>1112</v>
      </c>
      <c r="B29" s="5" t="s">
        <v>65</v>
      </c>
      <c r="C29" s="5">
        <v>1.25</v>
      </c>
      <c r="D29" s="5">
        <v>0.72</v>
      </c>
      <c r="E29" s="5">
        <v>1</v>
      </c>
      <c r="F29" s="5">
        <v>0.92</v>
      </c>
      <c r="G29" s="5">
        <v>1.34</v>
      </c>
      <c r="H29" s="5">
        <v>3.34</v>
      </c>
      <c r="I29" s="5">
        <v>5.09</v>
      </c>
      <c r="J29" s="5">
        <v>6.03</v>
      </c>
      <c r="K29" s="5">
        <v>5.44</v>
      </c>
      <c r="L29" s="5">
        <v>3.73</v>
      </c>
      <c r="M29" s="5">
        <v>1.7</v>
      </c>
      <c r="N29" s="5">
        <v>1.64</v>
      </c>
      <c r="O29" s="5">
        <v>32.18</v>
      </c>
    </row>
    <row r="30" spans="1:15" ht="10.5">
      <c r="A30" s="5" t="s">
        <v>1113</v>
      </c>
      <c r="B30" s="5" t="s">
        <v>65</v>
      </c>
      <c r="C30" s="5">
        <v>1.25</v>
      </c>
      <c r="D30" s="5">
        <v>1.37</v>
      </c>
      <c r="E30" s="5">
        <v>0.89</v>
      </c>
      <c r="F30" s="5">
        <v>2.46</v>
      </c>
      <c r="G30" s="5">
        <v>6.33</v>
      </c>
      <c r="H30" s="5">
        <v>5.94</v>
      </c>
      <c r="I30" s="5">
        <v>2.52</v>
      </c>
      <c r="J30" s="5">
        <v>0.38</v>
      </c>
      <c r="K30" s="5">
        <v>0.74</v>
      </c>
      <c r="L30" s="5">
        <v>0.49</v>
      </c>
      <c r="M30" s="5">
        <v>0.83</v>
      </c>
      <c r="N30" s="5">
        <v>1.31</v>
      </c>
      <c r="O30" s="5">
        <v>24.49</v>
      </c>
    </row>
    <row r="31" spans="1:15" ht="10.5">
      <c r="A31" s="5" t="s">
        <v>1114</v>
      </c>
      <c r="B31" s="5" t="s">
        <v>65</v>
      </c>
      <c r="C31" s="5">
        <v>1.26</v>
      </c>
      <c r="D31" s="5">
        <v>2.34</v>
      </c>
      <c r="E31" s="5">
        <v>3.54</v>
      </c>
      <c r="F31" s="5">
        <v>4.92</v>
      </c>
      <c r="G31" s="5">
        <v>5.45</v>
      </c>
      <c r="H31" s="5">
        <v>1.36</v>
      </c>
      <c r="I31" s="5">
        <v>0.03</v>
      </c>
      <c r="J31" s="5">
        <v>0.38</v>
      </c>
      <c r="K31" s="5">
        <v>0.74</v>
      </c>
      <c r="L31" s="5">
        <v>0.49</v>
      </c>
      <c r="M31" s="5">
        <v>1.46</v>
      </c>
      <c r="N31" s="5">
        <v>1.49</v>
      </c>
      <c r="O31" s="5">
        <v>23.44</v>
      </c>
    </row>
    <row r="32" spans="1:15" ht="10.5">
      <c r="A32" s="5" t="s">
        <v>1115</v>
      </c>
      <c r="B32" s="5" t="s">
        <v>65</v>
      </c>
      <c r="C32" s="5">
        <v>1.25</v>
      </c>
      <c r="D32" s="5">
        <v>1.37</v>
      </c>
      <c r="E32" s="5">
        <v>0.9</v>
      </c>
      <c r="F32" s="5">
        <v>1.67</v>
      </c>
      <c r="G32" s="5">
        <v>4.89</v>
      </c>
      <c r="H32" s="5">
        <v>5.77</v>
      </c>
      <c r="I32" s="5">
        <v>4.86</v>
      </c>
      <c r="J32" s="5">
        <v>2.6</v>
      </c>
      <c r="K32" s="5">
        <v>0.74</v>
      </c>
      <c r="L32" s="5">
        <v>0.49</v>
      </c>
      <c r="M32" s="5">
        <v>0.83</v>
      </c>
      <c r="N32" s="5">
        <v>1.31</v>
      </c>
      <c r="O32" s="5">
        <v>26.66</v>
      </c>
    </row>
    <row r="33" spans="1:15" ht="10.5">
      <c r="A33" s="5" t="s">
        <v>1116</v>
      </c>
      <c r="B33" s="5" t="s">
        <v>66</v>
      </c>
      <c r="C33" s="5">
        <v>1.21</v>
      </c>
      <c r="D33" s="5">
        <v>0.74</v>
      </c>
      <c r="E33" s="5">
        <v>1.31</v>
      </c>
      <c r="F33" s="5">
        <v>1.99</v>
      </c>
      <c r="G33" s="5">
        <v>4.14</v>
      </c>
      <c r="H33" s="5">
        <v>4.93</v>
      </c>
      <c r="I33" s="5">
        <v>4.22</v>
      </c>
      <c r="J33" s="5">
        <v>4.83</v>
      </c>
      <c r="K33" s="5">
        <v>4.21</v>
      </c>
      <c r="L33" s="5">
        <v>3.09</v>
      </c>
      <c r="M33" s="5">
        <v>1.36</v>
      </c>
      <c r="N33" s="5">
        <v>1.29</v>
      </c>
      <c r="O33" s="5">
        <v>33.32</v>
      </c>
    </row>
    <row r="34" spans="1:15" ht="10.5">
      <c r="A34" s="5" t="s">
        <v>1117</v>
      </c>
      <c r="C34" s="5">
        <v>1.22</v>
      </c>
      <c r="D34" s="5">
        <v>2.38</v>
      </c>
      <c r="E34" s="5">
        <v>2.94</v>
      </c>
      <c r="F34" s="5">
        <v>3.81</v>
      </c>
      <c r="G34" s="5">
        <v>3.94</v>
      </c>
      <c r="H34" s="5">
        <v>3.79</v>
      </c>
      <c r="I34" s="5">
        <v>3.12</v>
      </c>
      <c r="J34" s="5">
        <v>3.62</v>
      </c>
      <c r="K34" s="5">
        <v>3.37</v>
      </c>
      <c r="L34" s="5">
        <v>2.6</v>
      </c>
      <c r="M34" s="5">
        <v>1.24</v>
      </c>
      <c r="N34" s="5">
        <v>1.76</v>
      </c>
      <c r="O34" s="5">
        <v>33.8</v>
      </c>
    </row>
    <row r="35" spans="1:15" ht="10.5">
      <c r="A35" s="5" t="s">
        <v>1118</v>
      </c>
      <c r="C35" s="5">
        <v>1.23</v>
      </c>
      <c r="D35" s="5">
        <v>1.52</v>
      </c>
      <c r="E35" s="5">
        <v>1.66</v>
      </c>
      <c r="F35" s="5">
        <v>1.96</v>
      </c>
      <c r="G35" s="5">
        <v>2.11</v>
      </c>
      <c r="H35" s="5">
        <v>1.9</v>
      </c>
      <c r="I35" s="5">
        <v>1.46</v>
      </c>
      <c r="J35" s="5">
        <v>1.84</v>
      </c>
      <c r="K35" s="5">
        <v>2.26</v>
      </c>
      <c r="L35" s="5">
        <v>1.41</v>
      </c>
      <c r="M35" s="5">
        <v>1.01</v>
      </c>
      <c r="N35" s="5">
        <v>1.55</v>
      </c>
      <c r="O35" s="5">
        <v>19.91</v>
      </c>
    </row>
    <row r="36" spans="1:15" ht="10.5">
      <c r="A36" s="5" t="s">
        <v>1119</v>
      </c>
      <c r="C36" s="5">
        <v>1.21</v>
      </c>
      <c r="D36" s="5">
        <v>0.74</v>
      </c>
      <c r="E36" s="5">
        <v>1.31</v>
      </c>
      <c r="F36" s="5">
        <v>1.99</v>
      </c>
      <c r="G36" s="5">
        <v>4.14</v>
      </c>
      <c r="H36" s="5">
        <v>4.93</v>
      </c>
      <c r="I36" s="5">
        <v>4.22</v>
      </c>
      <c r="J36" s="5">
        <v>4.83</v>
      </c>
      <c r="K36" s="5">
        <v>4.21</v>
      </c>
      <c r="L36" s="5">
        <v>3.09</v>
      </c>
      <c r="M36" s="5">
        <v>1.36</v>
      </c>
      <c r="N36" s="5">
        <v>1.29</v>
      </c>
      <c r="O36" s="5">
        <v>33.32</v>
      </c>
    </row>
    <row r="37" spans="1:15" ht="10.5">
      <c r="A37" s="5" t="s">
        <v>1120</v>
      </c>
      <c r="C37" s="5">
        <v>1.21</v>
      </c>
      <c r="D37" s="5">
        <v>0.74</v>
      </c>
      <c r="E37" s="5">
        <v>1.31</v>
      </c>
      <c r="F37" s="5">
        <v>1.99</v>
      </c>
      <c r="G37" s="5">
        <v>4.14</v>
      </c>
      <c r="H37" s="5">
        <v>4.93</v>
      </c>
      <c r="I37" s="5">
        <v>4.22</v>
      </c>
      <c r="J37" s="5">
        <v>4.83</v>
      </c>
      <c r="K37" s="5">
        <v>4.21</v>
      </c>
      <c r="L37" s="5">
        <v>3.09</v>
      </c>
      <c r="M37" s="5">
        <v>1.36</v>
      </c>
      <c r="N37" s="5">
        <v>1.29</v>
      </c>
      <c r="O37" s="5">
        <v>33.32</v>
      </c>
    </row>
    <row r="38" spans="1:15" ht="10.5">
      <c r="A38" s="5" t="s">
        <v>1121</v>
      </c>
      <c r="C38" s="5">
        <v>1.26</v>
      </c>
      <c r="D38" s="5">
        <v>0.71</v>
      </c>
      <c r="E38" s="5">
        <v>0.57</v>
      </c>
      <c r="F38" s="5">
        <v>0.5</v>
      </c>
      <c r="G38" s="5">
        <v>0.25</v>
      </c>
      <c r="H38" s="5">
        <v>0.12</v>
      </c>
      <c r="I38" s="5">
        <v>0.03</v>
      </c>
      <c r="J38" s="5">
        <v>0.38</v>
      </c>
      <c r="K38" s="5">
        <v>0.73</v>
      </c>
      <c r="L38" s="5">
        <v>0.49</v>
      </c>
      <c r="M38" s="5">
        <v>0.85</v>
      </c>
      <c r="N38" s="5">
        <v>1.31</v>
      </c>
      <c r="O38" s="5">
        <v>7.21</v>
      </c>
    </row>
    <row r="40" ht="10.5">
      <c r="A40" s="7" t="s">
        <v>67</v>
      </c>
    </row>
    <row r="41" spans="1:15" ht="10.5">
      <c r="A41" s="5" t="s">
        <v>262</v>
      </c>
      <c r="C41" s="6">
        <f>AVERAGE(C12:C20)</f>
        <v>1.2144444444444444</v>
      </c>
      <c r="D41" s="6">
        <f aca="true" t="shared" si="0" ref="D41:O41">AVERAGE(D12:D20)</f>
        <v>1.1166666666666667</v>
      </c>
      <c r="E41" s="6">
        <f t="shared" si="0"/>
        <v>1.3988888888888888</v>
      </c>
      <c r="F41" s="6">
        <f t="shared" si="0"/>
        <v>2.111111111111111</v>
      </c>
      <c r="G41" s="6">
        <f t="shared" si="0"/>
        <v>3.7933333333333334</v>
      </c>
      <c r="H41" s="6">
        <f t="shared" si="0"/>
        <v>4.532222222222222</v>
      </c>
      <c r="I41" s="6">
        <f t="shared" si="0"/>
        <v>4.248888888888889</v>
      </c>
      <c r="J41" s="6">
        <f t="shared" si="0"/>
        <v>4.528888888888889</v>
      </c>
      <c r="K41" s="6">
        <f t="shared" si="0"/>
        <v>4.21</v>
      </c>
      <c r="L41" s="6">
        <f t="shared" si="0"/>
        <v>2.7900000000000005</v>
      </c>
      <c r="M41" s="6">
        <f t="shared" si="0"/>
        <v>1.141111111111111</v>
      </c>
      <c r="N41" s="6">
        <f t="shared" si="0"/>
        <v>1.4044444444444442</v>
      </c>
      <c r="O41" s="6">
        <f t="shared" si="0"/>
        <v>32.48666666666666</v>
      </c>
    </row>
    <row r="42" spans="1:15" ht="10.5">
      <c r="A42" s="5" t="s">
        <v>68</v>
      </c>
      <c r="C42" s="6">
        <f>C33</f>
        <v>1.21</v>
      </c>
      <c r="D42" s="6">
        <f aca="true" t="shared" si="1" ref="D42:O42">D33</f>
        <v>0.74</v>
      </c>
      <c r="E42" s="6">
        <f t="shared" si="1"/>
        <v>1.31</v>
      </c>
      <c r="F42" s="6">
        <f t="shared" si="1"/>
        <v>1.99</v>
      </c>
      <c r="G42" s="6">
        <f t="shared" si="1"/>
        <v>4.14</v>
      </c>
      <c r="H42" s="6">
        <f t="shared" si="1"/>
        <v>4.93</v>
      </c>
      <c r="I42" s="6">
        <f t="shared" si="1"/>
        <v>4.22</v>
      </c>
      <c r="J42" s="6">
        <f t="shared" si="1"/>
        <v>4.83</v>
      </c>
      <c r="K42" s="6">
        <f t="shared" si="1"/>
        <v>4.21</v>
      </c>
      <c r="L42" s="6">
        <f t="shared" si="1"/>
        <v>3.09</v>
      </c>
      <c r="M42" s="6">
        <f t="shared" si="1"/>
        <v>1.36</v>
      </c>
      <c r="N42" s="6">
        <f t="shared" si="1"/>
        <v>1.29</v>
      </c>
      <c r="O42" s="6">
        <f t="shared" si="1"/>
        <v>33.32</v>
      </c>
    </row>
    <row r="43" spans="1:15" ht="10.5">
      <c r="A43" s="5" t="s">
        <v>69</v>
      </c>
      <c r="C43" s="6">
        <f>AVERAGE(C27:C32)</f>
        <v>1.2516666666666667</v>
      </c>
      <c r="D43" s="6">
        <f aca="true" t="shared" si="2" ref="D43:O43">AVERAGE(D27:D32)</f>
        <v>1.4316666666666666</v>
      </c>
      <c r="E43" s="6">
        <f t="shared" si="2"/>
        <v>1.8633333333333333</v>
      </c>
      <c r="F43" s="6">
        <f t="shared" si="2"/>
        <v>2.7133333333333334</v>
      </c>
      <c r="G43" s="6">
        <f t="shared" si="2"/>
        <v>4.680000000000001</v>
      </c>
      <c r="H43" s="6">
        <f t="shared" si="2"/>
        <v>4.806666666666667</v>
      </c>
      <c r="I43" s="6">
        <f t="shared" si="2"/>
        <v>3.3816666666666664</v>
      </c>
      <c r="J43" s="6">
        <f t="shared" si="2"/>
        <v>2.0633333333333335</v>
      </c>
      <c r="K43" s="6">
        <f t="shared" si="2"/>
        <v>1.5233333333333334</v>
      </c>
      <c r="L43" s="6">
        <f t="shared" si="2"/>
        <v>1.03</v>
      </c>
      <c r="M43" s="6">
        <f t="shared" si="2"/>
        <v>1.0799999999999998</v>
      </c>
      <c r="N43" s="6">
        <f t="shared" si="2"/>
        <v>1.3950000000000002</v>
      </c>
      <c r="O43" s="6">
        <f t="shared" si="2"/>
        <v>27.203333333333333</v>
      </c>
    </row>
    <row r="44" spans="1:15" ht="10.5">
      <c r="A44" s="5" t="s">
        <v>1290</v>
      </c>
      <c r="C44" s="6">
        <f>AVERAGE(C26,C21:C22)</f>
        <v>1.2533333333333332</v>
      </c>
      <c r="D44" s="6">
        <f aca="true" t="shared" si="3" ref="D44:O44">AVERAGE(D26,D21:D22)</f>
        <v>1.78</v>
      </c>
      <c r="E44" s="6">
        <f t="shared" si="3"/>
        <v>2.8200000000000003</v>
      </c>
      <c r="F44" s="6">
        <f t="shared" si="3"/>
        <v>4.943333333333333</v>
      </c>
      <c r="G44" s="6">
        <f t="shared" si="3"/>
        <v>5.513333333333333</v>
      </c>
      <c r="H44" s="6">
        <f t="shared" si="3"/>
        <v>3.92</v>
      </c>
      <c r="I44" s="6">
        <f t="shared" si="3"/>
        <v>2.2600000000000002</v>
      </c>
      <c r="J44" s="6">
        <f t="shared" si="3"/>
        <v>2.0066666666666664</v>
      </c>
      <c r="K44" s="6">
        <f t="shared" si="3"/>
        <v>2.0700000000000003</v>
      </c>
      <c r="L44" s="6">
        <f t="shared" si="3"/>
        <v>1.6500000000000001</v>
      </c>
      <c r="M44" s="6">
        <f t="shared" si="3"/>
        <v>1.0733333333333335</v>
      </c>
      <c r="N44" s="6">
        <f t="shared" si="3"/>
        <v>1.4033333333333335</v>
      </c>
      <c r="O44" s="6">
        <f t="shared" si="3"/>
        <v>30.686666666666667</v>
      </c>
    </row>
  </sheetData>
  <sheetProtection password="E65D" sheet="1" objects="1" scenarios="1"/>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O39"/>
  <sheetViews>
    <sheetView workbookViewId="0" topLeftCell="A4">
      <selection activeCell="K50" sqref="K50"/>
    </sheetView>
  </sheetViews>
  <sheetFormatPr defaultColWidth="7.875" defaultRowHeight="12.75"/>
  <cols>
    <col min="1" max="1" width="27.875" style="5" customWidth="1"/>
    <col min="2" max="2" width="9.375" style="5" customWidth="1"/>
    <col min="3" max="3" width="6.25390625" style="5" customWidth="1"/>
    <col min="4" max="4" width="6.875" style="5" customWidth="1"/>
    <col min="5" max="5" width="5.625" style="5" customWidth="1"/>
    <col min="6" max="6" width="5.75390625" style="5" customWidth="1"/>
    <col min="7" max="7" width="5.625" style="5" customWidth="1"/>
    <col min="8" max="8" width="5.375" style="5" customWidth="1"/>
    <col min="9" max="9" width="5.625" style="5" customWidth="1"/>
    <col min="10" max="10" width="6.125" style="5" customWidth="1"/>
    <col min="11" max="11" width="7.875" style="5" customWidth="1"/>
    <col min="12" max="12" width="6.375" style="5" customWidth="1"/>
    <col min="13" max="14" width="7.875" style="5" customWidth="1"/>
    <col min="15" max="15" width="6.125" style="5" customWidth="1"/>
    <col min="16" max="16384" width="7.875" style="5" customWidth="1"/>
  </cols>
  <sheetData>
    <row r="1" ht="10.5">
      <c r="A1" s="5" t="s">
        <v>1307</v>
      </c>
    </row>
    <row r="2" ht="10.5">
      <c r="A2" s="5" t="s">
        <v>70</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6.21</v>
      </c>
      <c r="D9" s="5">
        <v>0.29</v>
      </c>
      <c r="E9" s="5">
        <v>0.34</v>
      </c>
      <c r="F9" s="5">
        <v>0.3</v>
      </c>
      <c r="G9" s="5">
        <v>0.49</v>
      </c>
      <c r="H9" s="5">
        <v>0.22</v>
      </c>
      <c r="I9" s="5">
        <v>0.07</v>
      </c>
      <c r="J9" s="5">
        <v>0.31</v>
      </c>
      <c r="K9" s="5">
        <v>0.43</v>
      </c>
      <c r="L9" s="5">
        <v>0.65</v>
      </c>
      <c r="M9" s="5">
        <v>4.92</v>
      </c>
      <c r="N9" s="5">
        <v>4.29</v>
      </c>
      <c r="O9" s="5">
        <v>18.52</v>
      </c>
    </row>
    <row r="10" spans="1:15" ht="10.5">
      <c r="A10" s="5" t="s">
        <v>984</v>
      </c>
      <c r="C10" s="5">
        <v>1.53</v>
      </c>
      <c r="D10" s="5">
        <v>2.43</v>
      </c>
      <c r="E10" s="5">
        <v>3.44</v>
      </c>
      <c r="F10" s="5">
        <v>4.82</v>
      </c>
      <c r="G10" s="5">
        <v>5.74</v>
      </c>
      <c r="H10" s="5">
        <v>5.79</v>
      </c>
      <c r="I10" s="5">
        <v>5.92</v>
      </c>
      <c r="J10" s="5">
        <v>5.7</v>
      </c>
      <c r="K10" s="5">
        <v>4.78</v>
      </c>
      <c r="L10" s="5">
        <v>3.58</v>
      </c>
      <c r="M10" s="5">
        <v>1.56</v>
      </c>
      <c r="N10" s="5">
        <v>1.74</v>
      </c>
      <c r="O10" s="5">
        <v>47.04</v>
      </c>
    </row>
    <row r="12" spans="1:15" ht="10.5">
      <c r="A12" s="5" t="s">
        <v>985</v>
      </c>
      <c r="B12" s="5" t="s">
        <v>210</v>
      </c>
      <c r="C12" s="5">
        <v>1.74</v>
      </c>
      <c r="D12" s="5">
        <v>0.65</v>
      </c>
      <c r="E12" s="5">
        <v>0.73</v>
      </c>
      <c r="F12" s="5">
        <v>1.38</v>
      </c>
      <c r="G12" s="5">
        <v>3.11</v>
      </c>
      <c r="H12" s="5">
        <v>4.34</v>
      </c>
      <c r="I12" s="5">
        <v>5.21</v>
      </c>
      <c r="J12" s="5">
        <v>5.12</v>
      </c>
      <c r="K12" s="5">
        <v>4.07</v>
      </c>
      <c r="L12" s="5">
        <v>3.13</v>
      </c>
      <c r="M12" s="5">
        <v>1.09</v>
      </c>
      <c r="N12" s="5">
        <v>1.62</v>
      </c>
      <c r="O12" s="5">
        <v>32.19</v>
      </c>
    </row>
    <row r="13" spans="1:15" ht="10.5">
      <c r="A13" s="5" t="s">
        <v>1168</v>
      </c>
      <c r="B13" s="5" t="s">
        <v>71</v>
      </c>
      <c r="C13" s="5">
        <v>1.79</v>
      </c>
      <c r="D13" s="5">
        <v>2.61</v>
      </c>
      <c r="E13" s="5">
        <v>3.01</v>
      </c>
      <c r="F13" s="5">
        <v>3.77</v>
      </c>
      <c r="G13" s="5">
        <v>5.64</v>
      </c>
      <c r="H13" s="5">
        <v>5.97</v>
      </c>
      <c r="I13" s="5">
        <v>6.21</v>
      </c>
      <c r="J13" s="5">
        <v>6.11</v>
      </c>
      <c r="K13" s="5">
        <v>5.34</v>
      </c>
      <c r="L13" s="5">
        <v>3.6</v>
      </c>
      <c r="M13" s="5">
        <v>1.51</v>
      </c>
      <c r="N13" s="5">
        <v>2.09</v>
      </c>
      <c r="O13" s="5">
        <v>47.64</v>
      </c>
    </row>
    <row r="14" spans="1:15" ht="10.5">
      <c r="A14" s="5" t="s">
        <v>1169</v>
      </c>
      <c r="B14" s="5" t="s">
        <v>71</v>
      </c>
      <c r="C14" s="5">
        <v>1.74</v>
      </c>
      <c r="D14" s="5">
        <v>0.65</v>
      </c>
      <c r="E14" s="5">
        <v>0.73</v>
      </c>
      <c r="F14" s="5">
        <v>1.42</v>
      </c>
      <c r="G14" s="5">
        <v>3.65</v>
      </c>
      <c r="H14" s="5">
        <v>4.95</v>
      </c>
      <c r="I14" s="5">
        <v>4.93</v>
      </c>
      <c r="J14" s="5">
        <v>5.08</v>
      </c>
      <c r="K14" s="5">
        <v>4.26</v>
      </c>
      <c r="L14" s="5">
        <v>3.33</v>
      </c>
      <c r="M14" s="5">
        <v>1.04</v>
      </c>
      <c r="N14" s="5">
        <v>1.62</v>
      </c>
      <c r="O14" s="5">
        <v>33.41</v>
      </c>
    </row>
    <row r="15" spans="1:15" ht="10.5">
      <c r="A15" s="5" t="s">
        <v>1345</v>
      </c>
      <c r="B15" s="5" t="s">
        <v>71</v>
      </c>
      <c r="C15" s="5">
        <v>1.75</v>
      </c>
      <c r="D15" s="5">
        <v>0.65</v>
      </c>
      <c r="E15" s="5">
        <v>0.54</v>
      </c>
      <c r="F15" s="5">
        <v>0.85</v>
      </c>
      <c r="G15" s="5">
        <v>2.08</v>
      </c>
      <c r="H15" s="5">
        <v>2.46</v>
      </c>
      <c r="I15" s="5">
        <v>2.71</v>
      </c>
      <c r="J15" s="5">
        <v>2.46</v>
      </c>
      <c r="K15" s="5">
        <v>2.56</v>
      </c>
      <c r="L15" s="5">
        <v>1.88</v>
      </c>
      <c r="M15" s="5">
        <v>1.02</v>
      </c>
      <c r="N15" s="5">
        <v>1.62</v>
      </c>
      <c r="O15" s="5">
        <v>20.57</v>
      </c>
    </row>
    <row r="16" spans="1:15" ht="10.5">
      <c r="A16" s="5" t="s">
        <v>403</v>
      </c>
      <c r="B16" s="5" t="s">
        <v>71</v>
      </c>
      <c r="C16" s="5">
        <v>1.74</v>
      </c>
      <c r="D16" s="5">
        <v>0.65</v>
      </c>
      <c r="E16" s="5">
        <v>0.35</v>
      </c>
      <c r="F16" s="5">
        <v>1.14</v>
      </c>
      <c r="G16" s="5">
        <v>2.77</v>
      </c>
      <c r="H16" s="5">
        <v>4.61</v>
      </c>
      <c r="I16" s="5">
        <v>5.62</v>
      </c>
      <c r="J16" s="5">
        <v>5.59</v>
      </c>
      <c r="K16" s="5">
        <v>4.82</v>
      </c>
      <c r="L16" s="5">
        <v>3.42</v>
      </c>
      <c r="M16" s="5">
        <v>1.49</v>
      </c>
      <c r="N16" s="5">
        <v>1.62</v>
      </c>
      <c r="O16" s="5">
        <v>33.81</v>
      </c>
    </row>
    <row r="17" spans="1:15" ht="10.5">
      <c r="A17" s="5" t="s">
        <v>1171</v>
      </c>
      <c r="C17" s="5">
        <v>1.74</v>
      </c>
      <c r="D17" s="5">
        <v>0.65</v>
      </c>
      <c r="E17" s="5">
        <v>1.03</v>
      </c>
      <c r="F17" s="5">
        <v>1.7</v>
      </c>
      <c r="G17" s="5">
        <v>3.94</v>
      </c>
      <c r="H17" s="5">
        <v>4.81</v>
      </c>
      <c r="I17" s="5">
        <v>4.78</v>
      </c>
      <c r="J17" s="5">
        <v>5.02</v>
      </c>
      <c r="K17" s="5">
        <v>4.03</v>
      </c>
      <c r="L17" s="5">
        <v>3.33</v>
      </c>
      <c r="M17" s="5">
        <v>1.45</v>
      </c>
      <c r="N17" s="5">
        <v>1.62</v>
      </c>
      <c r="O17" s="5">
        <v>34.1</v>
      </c>
    </row>
    <row r="18" spans="1:15" ht="10.5">
      <c r="A18" s="5" t="s">
        <v>1172</v>
      </c>
      <c r="B18" s="5" t="s">
        <v>72</v>
      </c>
      <c r="C18" s="5">
        <v>1.81</v>
      </c>
      <c r="D18" s="5">
        <v>2.71</v>
      </c>
      <c r="E18" s="5">
        <v>3.86</v>
      </c>
      <c r="F18" s="5">
        <v>5.31</v>
      </c>
      <c r="G18" s="5">
        <v>3.3</v>
      </c>
      <c r="H18" s="5">
        <v>0.24</v>
      </c>
      <c r="I18" s="5">
        <v>0.06</v>
      </c>
      <c r="J18" s="5">
        <v>0.31</v>
      </c>
      <c r="K18" s="5">
        <v>0.4</v>
      </c>
      <c r="L18" s="5">
        <v>1.35</v>
      </c>
      <c r="M18" s="5">
        <v>1.07</v>
      </c>
      <c r="N18" s="5">
        <v>1.91</v>
      </c>
      <c r="O18" s="5">
        <v>22.33</v>
      </c>
    </row>
    <row r="19" spans="1:15" ht="10.5">
      <c r="A19" s="5" t="s">
        <v>1173</v>
      </c>
      <c r="C19" s="5">
        <v>1.77</v>
      </c>
      <c r="D19" s="5">
        <v>0.64</v>
      </c>
      <c r="E19" s="5">
        <v>1.33</v>
      </c>
      <c r="F19" s="5">
        <v>1.21</v>
      </c>
      <c r="G19" s="5">
        <v>1.76</v>
      </c>
      <c r="H19" s="5">
        <v>4.96</v>
      </c>
      <c r="I19" s="5">
        <v>6.48</v>
      </c>
      <c r="J19" s="5">
        <v>5.5</v>
      </c>
      <c r="K19" s="5">
        <v>1.2</v>
      </c>
      <c r="L19" s="5">
        <v>0.63</v>
      </c>
      <c r="M19" s="5">
        <v>1.05</v>
      </c>
      <c r="N19" s="5">
        <v>1.63</v>
      </c>
      <c r="O19" s="5">
        <v>28.17</v>
      </c>
    </row>
    <row r="20" spans="1:15" ht="10.5">
      <c r="A20" s="5" t="s">
        <v>1174</v>
      </c>
      <c r="B20" s="5" t="s">
        <v>72</v>
      </c>
      <c r="C20" s="5">
        <v>1.77</v>
      </c>
      <c r="D20" s="5">
        <v>1.28</v>
      </c>
      <c r="E20" s="5">
        <v>0.65</v>
      </c>
      <c r="F20" s="5">
        <v>1.42</v>
      </c>
      <c r="G20" s="5">
        <v>4.47</v>
      </c>
      <c r="H20" s="5">
        <v>5.51</v>
      </c>
      <c r="I20" s="5">
        <v>5.51</v>
      </c>
      <c r="J20" s="5">
        <v>2.68</v>
      </c>
      <c r="K20" s="5">
        <v>0.4</v>
      </c>
      <c r="L20" s="5">
        <v>0.64</v>
      </c>
      <c r="M20" s="5">
        <v>1.05</v>
      </c>
      <c r="N20" s="5">
        <v>1.63</v>
      </c>
      <c r="O20" s="5">
        <v>27.02</v>
      </c>
    </row>
    <row r="21" spans="1:15" ht="10.5">
      <c r="A21" s="5" t="s">
        <v>1175</v>
      </c>
      <c r="B21" s="5" t="s">
        <v>72</v>
      </c>
      <c r="C21" s="5">
        <v>1.82</v>
      </c>
      <c r="D21" s="5">
        <v>2.52</v>
      </c>
      <c r="E21" s="5">
        <v>3.44</v>
      </c>
      <c r="F21" s="5">
        <v>4.29</v>
      </c>
      <c r="G21" s="5">
        <v>5.39</v>
      </c>
      <c r="H21" s="5">
        <v>5.44</v>
      </c>
      <c r="I21" s="5">
        <v>5.18</v>
      </c>
      <c r="J21" s="5">
        <v>5.22</v>
      </c>
      <c r="K21" s="5">
        <v>4.29</v>
      </c>
      <c r="L21" s="5">
        <v>2.23</v>
      </c>
      <c r="M21" s="5">
        <v>1.47</v>
      </c>
      <c r="N21" s="5">
        <v>2.05</v>
      </c>
      <c r="O21" s="5">
        <v>43.33</v>
      </c>
    </row>
    <row r="22" spans="1:15" ht="10.5">
      <c r="A22" s="5" t="s">
        <v>1109</v>
      </c>
      <c r="B22" s="5" t="s">
        <v>72</v>
      </c>
      <c r="C22" s="5">
        <v>1.77</v>
      </c>
      <c r="D22" s="5">
        <v>1.6</v>
      </c>
      <c r="E22" s="5">
        <v>2.12</v>
      </c>
      <c r="F22" s="5">
        <v>4.07</v>
      </c>
      <c r="G22" s="5">
        <v>5.62</v>
      </c>
      <c r="H22" s="5">
        <v>5.5</v>
      </c>
      <c r="I22" s="5">
        <v>5.6</v>
      </c>
      <c r="J22" s="5">
        <v>5.49</v>
      </c>
      <c r="K22" s="5">
        <v>4.65</v>
      </c>
      <c r="L22" s="5">
        <v>3.58</v>
      </c>
      <c r="M22" s="5">
        <v>1.63</v>
      </c>
      <c r="N22" s="5">
        <v>1.63</v>
      </c>
      <c r="O22" s="5">
        <v>43.26</v>
      </c>
    </row>
    <row r="23" spans="1:15" ht="10.5">
      <c r="A23" s="5" t="s">
        <v>1110</v>
      </c>
      <c r="B23" s="5" t="s">
        <v>73</v>
      </c>
      <c r="C23" s="5">
        <v>1.78</v>
      </c>
      <c r="D23" s="5">
        <v>1.77</v>
      </c>
      <c r="E23" s="5">
        <v>3.44</v>
      </c>
      <c r="F23" s="5">
        <v>3.58</v>
      </c>
      <c r="G23" s="5">
        <v>3.49</v>
      </c>
      <c r="H23" s="5">
        <v>5.97</v>
      </c>
      <c r="I23" s="5">
        <v>2.44</v>
      </c>
      <c r="J23" s="5">
        <v>0.31</v>
      </c>
      <c r="K23" s="5">
        <v>0.4</v>
      </c>
      <c r="L23" s="5">
        <v>0.63</v>
      </c>
      <c r="M23" s="5">
        <v>1.05</v>
      </c>
      <c r="N23" s="5">
        <v>1.63</v>
      </c>
      <c r="O23" s="5">
        <v>26.5</v>
      </c>
    </row>
    <row r="24" spans="1:15" ht="10.5">
      <c r="A24" s="5" t="s">
        <v>1111</v>
      </c>
      <c r="B24" s="5" t="s">
        <v>73</v>
      </c>
      <c r="C24" s="5">
        <v>1.78</v>
      </c>
      <c r="D24" s="5">
        <v>0.94</v>
      </c>
      <c r="E24" s="5">
        <v>0.86</v>
      </c>
      <c r="F24" s="5">
        <v>2.3</v>
      </c>
      <c r="G24" s="5">
        <v>5.75</v>
      </c>
      <c r="H24" s="5">
        <v>6.14</v>
      </c>
      <c r="I24" s="5">
        <v>6.06</v>
      </c>
      <c r="J24" s="5">
        <v>2.73</v>
      </c>
      <c r="K24" s="5">
        <v>0.4</v>
      </c>
      <c r="L24" s="5">
        <v>0.64</v>
      </c>
      <c r="M24" s="5">
        <v>1.05</v>
      </c>
      <c r="N24" s="5">
        <v>1.63</v>
      </c>
      <c r="O24" s="5">
        <v>30.29</v>
      </c>
    </row>
    <row r="25" spans="1:15" ht="10.5">
      <c r="A25" s="5" t="s">
        <v>1112</v>
      </c>
      <c r="B25" s="5" t="s">
        <v>73</v>
      </c>
      <c r="C25" s="5">
        <v>1.77</v>
      </c>
      <c r="D25" s="5">
        <v>0.64</v>
      </c>
      <c r="E25" s="5">
        <v>0.86</v>
      </c>
      <c r="F25" s="5">
        <v>0.69</v>
      </c>
      <c r="G25" s="5">
        <v>1.45</v>
      </c>
      <c r="H25" s="5">
        <v>3.28</v>
      </c>
      <c r="I25" s="5">
        <v>5.69</v>
      </c>
      <c r="J25" s="5">
        <v>6.34</v>
      </c>
      <c r="K25" s="5">
        <v>5.38</v>
      </c>
      <c r="L25" s="5">
        <v>4.04</v>
      </c>
      <c r="M25" s="5">
        <v>1.79</v>
      </c>
      <c r="N25" s="5">
        <v>1.94</v>
      </c>
      <c r="O25" s="5">
        <v>33.87</v>
      </c>
    </row>
    <row r="26" spans="1:15" ht="10.5">
      <c r="A26" s="5" t="s">
        <v>1113</v>
      </c>
      <c r="B26" s="5" t="s">
        <v>73</v>
      </c>
      <c r="C26" s="5">
        <v>1.77</v>
      </c>
      <c r="D26" s="5">
        <v>1.28</v>
      </c>
      <c r="E26" s="5">
        <v>0.64</v>
      </c>
      <c r="F26" s="5">
        <v>2.17</v>
      </c>
      <c r="G26" s="5">
        <v>5.78</v>
      </c>
      <c r="H26" s="5">
        <v>5.84</v>
      </c>
      <c r="I26" s="5">
        <v>2.67</v>
      </c>
      <c r="J26" s="5">
        <v>0.31</v>
      </c>
      <c r="K26" s="5">
        <v>0.4</v>
      </c>
      <c r="L26" s="5">
        <v>0.64</v>
      </c>
      <c r="M26" s="5">
        <v>1.05</v>
      </c>
      <c r="N26" s="5">
        <v>1.63</v>
      </c>
      <c r="O26" s="5">
        <v>24.2</v>
      </c>
    </row>
    <row r="27" spans="1:15" ht="10.5">
      <c r="A27" s="5" t="s">
        <v>1114</v>
      </c>
      <c r="B27" s="5" t="s">
        <v>74</v>
      </c>
      <c r="C27" s="5">
        <v>1.81</v>
      </c>
      <c r="D27" s="5">
        <v>2.35</v>
      </c>
      <c r="E27" s="5">
        <v>3.23</v>
      </c>
      <c r="F27" s="5">
        <v>4.59</v>
      </c>
      <c r="G27" s="5">
        <v>5.03</v>
      </c>
      <c r="H27" s="5">
        <v>1.45</v>
      </c>
      <c r="I27" s="5">
        <v>0.06</v>
      </c>
      <c r="J27" s="5">
        <v>0.31</v>
      </c>
      <c r="K27" s="5">
        <v>0.4</v>
      </c>
      <c r="L27" s="5">
        <v>0.64</v>
      </c>
      <c r="M27" s="5">
        <v>1.62</v>
      </c>
      <c r="N27" s="5">
        <v>1.84</v>
      </c>
      <c r="O27" s="5">
        <v>23.32</v>
      </c>
    </row>
    <row r="28" spans="1:15" ht="10.5">
      <c r="A28" s="5" t="s">
        <v>1115</v>
      </c>
      <c r="C28" s="5">
        <v>1.77</v>
      </c>
      <c r="D28" s="5">
        <v>1.28</v>
      </c>
      <c r="E28" s="5">
        <v>0.65</v>
      </c>
      <c r="F28" s="5">
        <v>1.42</v>
      </c>
      <c r="G28" s="5">
        <v>4.47</v>
      </c>
      <c r="H28" s="5">
        <v>5.51</v>
      </c>
      <c r="I28" s="5">
        <v>5.51</v>
      </c>
      <c r="J28" s="5">
        <v>2.68</v>
      </c>
      <c r="K28" s="5">
        <v>0.4</v>
      </c>
      <c r="L28" s="5">
        <v>0.64</v>
      </c>
      <c r="M28" s="5">
        <v>1.05</v>
      </c>
      <c r="N28" s="5">
        <v>1.63</v>
      </c>
      <c r="O28" s="5">
        <v>27.02</v>
      </c>
    </row>
    <row r="29" spans="1:15" ht="10.5">
      <c r="A29" s="5" t="s">
        <v>1116</v>
      </c>
      <c r="B29" s="5" t="s">
        <v>75</v>
      </c>
      <c r="C29" s="5">
        <v>1.74</v>
      </c>
      <c r="D29" s="5">
        <v>0.65</v>
      </c>
      <c r="E29" s="5">
        <v>1.03</v>
      </c>
      <c r="F29" s="5">
        <v>1.7</v>
      </c>
      <c r="G29" s="5">
        <v>3.94</v>
      </c>
      <c r="H29" s="5">
        <v>4.81</v>
      </c>
      <c r="I29" s="5">
        <v>4.78</v>
      </c>
      <c r="J29" s="5">
        <v>5.02</v>
      </c>
      <c r="K29" s="5">
        <v>4.03</v>
      </c>
      <c r="L29" s="5">
        <v>3.33</v>
      </c>
      <c r="M29" s="5">
        <v>1.45</v>
      </c>
      <c r="N29" s="5">
        <v>1.62</v>
      </c>
      <c r="O29" s="5">
        <v>34.1</v>
      </c>
    </row>
    <row r="30" spans="1:15" ht="10.5">
      <c r="A30" s="5" t="s">
        <v>1117</v>
      </c>
      <c r="C30" s="5">
        <v>1.79</v>
      </c>
      <c r="D30" s="5">
        <v>2.38</v>
      </c>
      <c r="E30" s="5">
        <v>2.57</v>
      </c>
      <c r="F30" s="5">
        <v>3.44</v>
      </c>
      <c r="G30" s="5">
        <v>3.82</v>
      </c>
      <c r="H30" s="5">
        <v>3.82</v>
      </c>
      <c r="I30" s="5">
        <v>3.47</v>
      </c>
      <c r="J30" s="5">
        <v>3.73</v>
      </c>
      <c r="K30" s="5">
        <v>3.11</v>
      </c>
      <c r="L30" s="5">
        <v>2.84</v>
      </c>
      <c r="M30" s="5">
        <v>1.42</v>
      </c>
      <c r="N30" s="5">
        <v>2.05</v>
      </c>
      <c r="O30" s="5">
        <v>34.44</v>
      </c>
    </row>
    <row r="31" spans="1:15" ht="10.5">
      <c r="A31" s="5" t="s">
        <v>1118</v>
      </c>
      <c r="C31" s="5">
        <v>1.79</v>
      </c>
      <c r="D31" s="5">
        <v>1.47</v>
      </c>
      <c r="E31" s="5">
        <v>1.35</v>
      </c>
      <c r="F31" s="5">
        <v>1.67</v>
      </c>
      <c r="G31" s="5">
        <v>2.1</v>
      </c>
      <c r="H31" s="5">
        <v>1.96</v>
      </c>
      <c r="I31" s="5">
        <v>1.76</v>
      </c>
      <c r="J31" s="5">
        <v>1.89</v>
      </c>
      <c r="K31" s="5">
        <v>1.94</v>
      </c>
      <c r="L31" s="5">
        <v>1.57</v>
      </c>
      <c r="M31" s="5">
        <v>1.2</v>
      </c>
      <c r="N31" s="5">
        <v>1.9</v>
      </c>
      <c r="O31" s="5">
        <v>20.61</v>
      </c>
    </row>
    <row r="32" spans="1:15" ht="10.5">
      <c r="A32" s="5" t="s">
        <v>1119</v>
      </c>
      <c r="C32" s="5">
        <v>1.74</v>
      </c>
      <c r="D32" s="5">
        <v>0.65</v>
      </c>
      <c r="E32" s="5">
        <v>1.03</v>
      </c>
      <c r="F32" s="5">
        <v>1.7</v>
      </c>
      <c r="G32" s="5">
        <v>3.94</v>
      </c>
      <c r="H32" s="5">
        <v>4.81</v>
      </c>
      <c r="I32" s="5">
        <v>4.78</v>
      </c>
      <c r="J32" s="5">
        <v>5.02</v>
      </c>
      <c r="K32" s="5">
        <v>4.03</v>
      </c>
      <c r="L32" s="5">
        <v>3.33</v>
      </c>
      <c r="M32" s="5">
        <v>1.45</v>
      </c>
      <c r="N32" s="5">
        <v>1.62</v>
      </c>
      <c r="O32" s="5">
        <v>34.1</v>
      </c>
    </row>
    <row r="33" spans="1:15" ht="10.5">
      <c r="A33" s="5" t="s">
        <v>1120</v>
      </c>
      <c r="C33" s="5">
        <v>1.74</v>
      </c>
      <c r="D33" s="5">
        <v>0.65</v>
      </c>
      <c r="E33" s="5">
        <v>1.03</v>
      </c>
      <c r="F33" s="5">
        <v>1.7</v>
      </c>
      <c r="G33" s="5">
        <v>3.94</v>
      </c>
      <c r="H33" s="5">
        <v>4.81</v>
      </c>
      <c r="I33" s="5">
        <v>4.78</v>
      </c>
      <c r="J33" s="5">
        <v>5.02</v>
      </c>
      <c r="K33" s="5">
        <v>4.03</v>
      </c>
      <c r="L33" s="5">
        <v>3.33</v>
      </c>
      <c r="M33" s="5">
        <v>1.45</v>
      </c>
      <c r="N33" s="5">
        <v>1.62</v>
      </c>
      <c r="O33" s="5">
        <v>34.1</v>
      </c>
    </row>
    <row r="34" spans="1:15" ht="10.5">
      <c r="A34" s="5" t="s">
        <v>1121</v>
      </c>
      <c r="C34" s="5">
        <v>1.79</v>
      </c>
      <c r="D34" s="5">
        <v>0.64</v>
      </c>
      <c r="E34" s="5">
        <v>0.35</v>
      </c>
      <c r="F34" s="5">
        <v>0.3</v>
      </c>
      <c r="G34" s="5">
        <v>0.51</v>
      </c>
      <c r="H34" s="5">
        <v>0.22</v>
      </c>
      <c r="I34" s="5">
        <v>0.06</v>
      </c>
      <c r="J34" s="5">
        <v>0.31</v>
      </c>
      <c r="K34" s="5">
        <v>0.4</v>
      </c>
      <c r="L34" s="5">
        <v>0.63</v>
      </c>
      <c r="M34" s="5">
        <v>1.07</v>
      </c>
      <c r="N34" s="5">
        <v>1.64</v>
      </c>
      <c r="O34" s="5">
        <v>7.91</v>
      </c>
    </row>
    <row r="36" spans="1:15" ht="10.5">
      <c r="A36" s="5" t="s">
        <v>262</v>
      </c>
      <c r="C36" s="8">
        <f>AVERAGE(C12:C16)</f>
        <v>1.752</v>
      </c>
      <c r="D36" s="8">
        <f aca="true" t="shared" si="0" ref="D36:O36">AVERAGE(D12:D16)</f>
        <v>1.042</v>
      </c>
      <c r="E36" s="8">
        <f t="shared" si="0"/>
        <v>1.0719999999999998</v>
      </c>
      <c r="F36" s="8">
        <f t="shared" si="0"/>
        <v>1.7120000000000002</v>
      </c>
      <c r="G36" s="8">
        <f t="shared" si="0"/>
        <v>3.45</v>
      </c>
      <c r="H36" s="8">
        <f t="shared" si="0"/>
        <v>4.465999999999999</v>
      </c>
      <c r="I36" s="8">
        <f t="shared" si="0"/>
        <v>4.936000000000001</v>
      </c>
      <c r="J36" s="8">
        <f t="shared" si="0"/>
        <v>4.872000000000001</v>
      </c>
      <c r="K36" s="8">
        <f t="shared" si="0"/>
        <v>4.21</v>
      </c>
      <c r="L36" s="8">
        <f t="shared" si="0"/>
        <v>3.072</v>
      </c>
      <c r="M36" s="8">
        <f t="shared" si="0"/>
        <v>1.23</v>
      </c>
      <c r="N36" s="8">
        <f t="shared" si="0"/>
        <v>1.714</v>
      </c>
      <c r="O36" s="8">
        <f t="shared" si="0"/>
        <v>33.524</v>
      </c>
    </row>
    <row r="37" spans="1:15" ht="10.5">
      <c r="A37" s="5" t="s">
        <v>427</v>
      </c>
      <c r="C37" s="8">
        <f>AVERAGE(C29)</f>
        <v>1.74</v>
      </c>
      <c r="D37" s="8">
        <f aca="true" t="shared" si="1" ref="D37:O37">AVERAGE(D29)</f>
        <v>0.65</v>
      </c>
      <c r="E37" s="8">
        <f t="shared" si="1"/>
        <v>1.03</v>
      </c>
      <c r="F37" s="8">
        <f t="shared" si="1"/>
        <v>1.7</v>
      </c>
      <c r="G37" s="8">
        <f t="shared" si="1"/>
        <v>3.94</v>
      </c>
      <c r="H37" s="8">
        <f t="shared" si="1"/>
        <v>4.81</v>
      </c>
      <c r="I37" s="8">
        <f t="shared" si="1"/>
        <v>4.78</v>
      </c>
      <c r="J37" s="8">
        <f t="shared" si="1"/>
        <v>5.02</v>
      </c>
      <c r="K37" s="8">
        <f t="shared" si="1"/>
        <v>4.03</v>
      </c>
      <c r="L37" s="8">
        <f t="shared" si="1"/>
        <v>3.33</v>
      </c>
      <c r="M37" s="8">
        <f t="shared" si="1"/>
        <v>1.45</v>
      </c>
      <c r="N37" s="8">
        <f t="shared" si="1"/>
        <v>1.62</v>
      </c>
      <c r="O37" s="8">
        <f t="shared" si="1"/>
        <v>34.1</v>
      </c>
    </row>
    <row r="38" spans="1:15" ht="10.5">
      <c r="A38" s="5" t="s">
        <v>69</v>
      </c>
      <c r="C38" s="8">
        <f>AVERAGE(C23:C27)</f>
        <v>1.782</v>
      </c>
      <c r="D38" s="8">
        <f aca="true" t="shared" si="2" ref="D38:O38">AVERAGE(D23:D27)</f>
        <v>1.3960000000000001</v>
      </c>
      <c r="E38" s="8">
        <f t="shared" si="2"/>
        <v>1.8059999999999998</v>
      </c>
      <c r="F38" s="8">
        <f t="shared" si="2"/>
        <v>2.666</v>
      </c>
      <c r="G38" s="8">
        <f t="shared" si="2"/>
        <v>4.3</v>
      </c>
      <c r="H38" s="8">
        <f t="shared" si="2"/>
        <v>4.536</v>
      </c>
      <c r="I38" s="8">
        <f t="shared" si="2"/>
        <v>3.3839999999999995</v>
      </c>
      <c r="J38" s="8">
        <f t="shared" si="2"/>
        <v>2</v>
      </c>
      <c r="K38" s="8">
        <f t="shared" si="2"/>
        <v>1.3960000000000001</v>
      </c>
      <c r="L38" s="8">
        <f t="shared" si="2"/>
        <v>1.318</v>
      </c>
      <c r="M38" s="8">
        <f t="shared" si="2"/>
        <v>1.312</v>
      </c>
      <c r="N38" s="8">
        <f t="shared" si="2"/>
        <v>1.734</v>
      </c>
      <c r="O38" s="8">
        <f t="shared" si="2"/>
        <v>27.636000000000003</v>
      </c>
    </row>
    <row r="39" spans="1:15" ht="10.5">
      <c r="A39" s="5" t="s">
        <v>216</v>
      </c>
      <c r="C39" s="8">
        <f>AVERAGE(C18,C20:C22)</f>
        <v>1.7925</v>
      </c>
      <c r="D39" s="8">
        <f aca="true" t="shared" si="3" ref="D39:O39">AVERAGE(D18,D20:D22)</f>
        <v>2.0275</v>
      </c>
      <c r="E39" s="8">
        <f t="shared" si="3"/>
        <v>2.5175</v>
      </c>
      <c r="F39" s="8">
        <f t="shared" si="3"/>
        <v>3.7725</v>
      </c>
      <c r="G39" s="8">
        <f t="shared" si="3"/>
        <v>4.695</v>
      </c>
      <c r="H39" s="8">
        <f t="shared" si="3"/>
        <v>4.1725</v>
      </c>
      <c r="I39" s="8">
        <f t="shared" si="3"/>
        <v>4.0875</v>
      </c>
      <c r="J39" s="8">
        <f t="shared" si="3"/>
        <v>3.4250000000000003</v>
      </c>
      <c r="K39" s="8">
        <f t="shared" si="3"/>
        <v>2.435</v>
      </c>
      <c r="L39" s="8">
        <f t="shared" si="3"/>
        <v>1.9500000000000002</v>
      </c>
      <c r="M39" s="8">
        <f t="shared" si="3"/>
        <v>1.305</v>
      </c>
      <c r="N39" s="8">
        <f t="shared" si="3"/>
        <v>1.805</v>
      </c>
      <c r="O39" s="8">
        <f t="shared" si="3"/>
        <v>33.985</v>
      </c>
    </row>
  </sheetData>
  <sheetProtection password="E65D" sheet="1" objects="1" scenarios="1"/>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O43"/>
  <sheetViews>
    <sheetView workbookViewId="0" topLeftCell="A6">
      <selection activeCell="D62" sqref="D62"/>
    </sheetView>
  </sheetViews>
  <sheetFormatPr defaultColWidth="7.875" defaultRowHeight="12.75"/>
  <cols>
    <col min="1" max="1" width="28.625" style="5" customWidth="1"/>
    <col min="2" max="2" width="3.125" style="5" customWidth="1"/>
    <col min="3" max="3" width="6.25390625" style="5" customWidth="1"/>
    <col min="4" max="4" width="6.75390625" style="5" customWidth="1"/>
    <col min="5" max="5" width="5.25390625" style="5" customWidth="1"/>
    <col min="6" max="6" width="5.875" style="5" customWidth="1"/>
    <col min="7" max="9" width="5.625" style="5" customWidth="1"/>
    <col min="10" max="10" width="5.875" style="5" customWidth="1"/>
    <col min="11" max="11" width="7.875" style="5" customWidth="1"/>
    <col min="12" max="12" width="6.25390625" style="5" customWidth="1"/>
    <col min="13" max="14" width="7.875" style="5" customWidth="1"/>
    <col min="15" max="15" width="5.625" style="5" customWidth="1"/>
    <col min="16" max="16384" width="7.875" style="5" customWidth="1"/>
  </cols>
  <sheetData>
    <row r="1" ht="10.5">
      <c r="A1" s="5" t="s">
        <v>1307</v>
      </c>
    </row>
    <row r="2" ht="10.5">
      <c r="A2" s="5" t="s">
        <v>217</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7</v>
      </c>
      <c r="D9" s="5">
        <v>0.41</v>
      </c>
      <c r="E9" s="5">
        <v>0.07</v>
      </c>
      <c r="F9" s="5">
        <v>0.15</v>
      </c>
      <c r="G9" s="5">
        <v>0.09</v>
      </c>
      <c r="H9" s="5">
        <v>0.02</v>
      </c>
      <c r="I9" s="5">
        <v>0.01</v>
      </c>
      <c r="J9" s="5">
        <v>0.21</v>
      </c>
      <c r="K9" s="5">
        <v>0.61</v>
      </c>
      <c r="L9" s="5">
        <v>0.11</v>
      </c>
      <c r="M9" s="5">
        <v>3.57</v>
      </c>
      <c r="N9" s="5">
        <v>3.39</v>
      </c>
      <c r="O9" s="5">
        <v>15.65</v>
      </c>
    </row>
    <row r="10" spans="1:15" ht="10.5">
      <c r="A10" s="5" t="s">
        <v>984</v>
      </c>
      <c r="C10" s="5">
        <v>1.45</v>
      </c>
      <c r="D10" s="5">
        <v>2.6</v>
      </c>
      <c r="E10" s="5">
        <v>3.98</v>
      </c>
      <c r="F10" s="5">
        <v>5.54</v>
      </c>
      <c r="G10" s="5">
        <v>6.89</v>
      </c>
      <c r="H10" s="5">
        <v>6.49</v>
      </c>
      <c r="I10" s="5">
        <v>6.11</v>
      </c>
      <c r="J10" s="5">
        <v>6.01</v>
      </c>
      <c r="K10" s="5">
        <v>5.13</v>
      </c>
      <c r="L10" s="5">
        <v>3.75</v>
      </c>
      <c r="M10" s="5">
        <v>1.79</v>
      </c>
      <c r="N10" s="5">
        <v>1.73</v>
      </c>
      <c r="O10" s="5">
        <v>51.46</v>
      </c>
    </row>
    <row r="12" spans="1:15" ht="10.5">
      <c r="A12" s="5" t="s">
        <v>985</v>
      </c>
      <c r="B12" s="5" t="s">
        <v>71</v>
      </c>
      <c r="C12" s="5">
        <v>1.61</v>
      </c>
      <c r="D12" s="5">
        <v>0.74</v>
      </c>
      <c r="E12" s="5">
        <v>0.56</v>
      </c>
      <c r="F12" s="5">
        <v>1.41</v>
      </c>
      <c r="G12" s="5">
        <v>3.23</v>
      </c>
      <c r="H12" s="5">
        <v>4.84</v>
      </c>
      <c r="I12" s="5">
        <v>5.17</v>
      </c>
      <c r="J12" s="5">
        <v>5.36</v>
      </c>
      <c r="K12" s="5">
        <v>4.57</v>
      </c>
      <c r="L12" s="5">
        <v>2.75</v>
      </c>
      <c r="M12" s="5">
        <v>1.16</v>
      </c>
      <c r="N12" s="5">
        <v>1.34</v>
      </c>
      <c r="O12" s="5">
        <v>32.72</v>
      </c>
    </row>
    <row r="13" spans="1:15" ht="10.5">
      <c r="A13" s="5" t="s">
        <v>1168</v>
      </c>
      <c r="B13" s="5" t="s">
        <v>218</v>
      </c>
      <c r="C13" s="5">
        <v>1.65</v>
      </c>
      <c r="D13" s="5">
        <v>2.79</v>
      </c>
      <c r="E13" s="5">
        <v>3.22</v>
      </c>
      <c r="F13" s="5">
        <v>4.43</v>
      </c>
      <c r="G13" s="5">
        <v>6.22</v>
      </c>
      <c r="H13" s="5">
        <v>6.74</v>
      </c>
      <c r="I13" s="5">
        <v>6.49</v>
      </c>
      <c r="J13" s="5">
        <v>6.5</v>
      </c>
      <c r="K13" s="5">
        <v>5.71</v>
      </c>
      <c r="L13" s="5">
        <v>3.51</v>
      </c>
      <c r="M13" s="5">
        <v>1.72</v>
      </c>
      <c r="N13" s="5">
        <v>2.01</v>
      </c>
      <c r="O13" s="5">
        <v>50.98</v>
      </c>
    </row>
    <row r="14" spans="1:15" ht="10.5">
      <c r="A14" s="5" t="s">
        <v>1169</v>
      </c>
      <c r="B14" s="5" t="s">
        <v>218</v>
      </c>
      <c r="C14" s="5">
        <v>1.61</v>
      </c>
      <c r="D14" s="5">
        <v>0.74</v>
      </c>
      <c r="E14" s="5">
        <v>0.56</v>
      </c>
      <c r="F14" s="5">
        <v>1.47</v>
      </c>
      <c r="G14" s="5">
        <v>4.01</v>
      </c>
      <c r="H14" s="5">
        <v>5.53</v>
      </c>
      <c r="I14" s="5">
        <v>5.11</v>
      </c>
      <c r="J14" s="5">
        <v>5.17</v>
      </c>
      <c r="K14" s="5">
        <v>4.75</v>
      </c>
      <c r="L14" s="5">
        <v>2.93</v>
      </c>
      <c r="M14" s="5">
        <v>1.17</v>
      </c>
      <c r="N14" s="5">
        <v>1.34</v>
      </c>
      <c r="O14" s="5">
        <v>34.37</v>
      </c>
    </row>
    <row r="15" spans="1:15" ht="10.5">
      <c r="A15" s="5" t="s">
        <v>1345</v>
      </c>
      <c r="B15" s="5" t="s">
        <v>218</v>
      </c>
      <c r="C15" s="5">
        <v>1.62</v>
      </c>
      <c r="D15" s="5">
        <v>0.73</v>
      </c>
      <c r="E15" s="5">
        <v>0.34</v>
      </c>
      <c r="F15" s="5">
        <v>0.81</v>
      </c>
      <c r="G15" s="5">
        <v>1.97</v>
      </c>
      <c r="H15" s="5">
        <v>2.66</v>
      </c>
      <c r="I15" s="5">
        <v>2.68</v>
      </c>
      <c r="J15" s="5">
        <v>2.69</v>
      </c>
      <c r="K15" s="5">
        <v>2.67</v>
      </c>
      <c r="L15" s="5">
        <v>1.67</v>
      </c>
      <c r="M15" s="5">
        <v>1.13</v>
      </c>
      <c r="N15" s="5">
        <v>1.34</v>
      </c>
      <c r="O15" s="5">
        <v>20.32</v>
      </c>
    </row>
    <row r="16" spans="1:15" ht="10.5">
      <c r="A16" s="5" t="s">
        <v>211</v>
      </c>
      <c r="B16" s="5" t="s">
        <v>218</v>
      </c>
      <c r="C16" s="5">
        <v>1.61</v>
      </c>
      <c r="D16" s="5">
        <v>0.74</v>
      </c>
      <c r="E16" s="5">
        <v>0.56</v>
      </c>
      <c r="F16" s="5">
        <v>1.85</v>
      </c>
      <c r="G16" s="5">
        <v>4.51</v>
      </c>
      <c r="H16" s="5">
        <v>5.47</v>
      </c>
      <c r="I16" s="5">
        <v>4.72</v>
      </c>
      <c r="J16" s="5">
        <v>5.13</v>
      </c>
      <c r="K16" s="5">
        <v>4.58</v>
      </c>
      <c r="L16" s="5">
        <v>2.91</v>
      </c>
      <c r="M16" s="5">
        <v>1.55</v>
      </c>
      <c r="N16" s="5">
        <v>1.34</v>
      </c>
      <c r="O16" s="5">
        <v>34.95</v>
      </c>
    </row>
    <row r="17" spans="1:15" ht="10.5">
      <c r="A17" s="5" t="s">
        <v>212</v>
      </c>
      <c r="B17" s="5" t="s">
        <v>218</v>
      </c>
      <c r="C17" s="5">
        <v>1.65</v>
      </c>
      <c r="D17" s="5">
        <v>2.42</v>
      </c>
      <c r="E17" s="5">
        <v>2.67</v>
      </c>
      <c r="F17" s="5">
        <v>3.72</v>
      </c>
      <c r="G17" s="5">
        <v>6.15</v>
      </c>
      <c r="H17" s="5">
        <v>6.4</v>
      </c>
      <c r="I17" s="5">
        <v>5.87</v>
      </c>
      <c r="J17" s="5">
        <v>5.82</v>
      </c>
      <c r="K17" s="5">
        <v>5.37</v>
      </c>
      <c r="L17" s="5">
        <v>3.4</v>
      </c>
      <c r="M17" s="5">
        <v>1.77</v>
      </c>
      <c r="N17" s="5">
        <v>1.93</v>
      </c>
      <c r="O17" s="5">
        <v>47.16</v>
      </c>
    </row>
    <row r="18" spans="1:15" ht="10.5">
      <c r="A18" s="5" t="s">
        <v>402</v>
      </c>
      <c r="B18" s="5" t="s">
        <v>218</v>
      </c>
      <c r="C18" s="5">
        <v>1.62</v>
      </c>
      <c r="D18" s="5">
        <v>0.73</v>
      </c>
      <c r="E18" s="5">
        <v>0.34</v>
      </c>
      <c r="F18" s="5">
        <v>1</v>
      </c>
      <c r="G18" s="5">
        <v>2.25</v>
      </c>
      <c r="H18" s="5">
        <v>2.53</v>
      </c>
      <c r="I18" s="5">
        <v>2.79</v>
      </c>
      <c r="J18" s="5">
        <v>2.63</v>
      </c>
      <c r="K18" s="5">
        <v>2.74</v>
      </c>
      <c r="L18" s="5">
        <v>1.45</v>
      </c>
      <c r="M18" s="5">
        <v>1.38</v>
      </c>
      <c r="N18" s="5">
        <v>1.34</v>
      </c>
      <c r="O18" s="5">
        <v>20.82</v>
      </c>
    </row>
    <row r="19" spans="1:15" ht="10.5">
      <c r="A19" s="5" t="s">
        <v>403</v>
      </c>
      <c r="B19" s="5" t="s">
        <v>218</v>
      </c>
      <c r="C19" s="5">
        <v>1.61</v>
      </c>
      <c r="D19" s="5">
        <v>0.74</v>
      </c>
      <c r="E19" s="5">
        <v>0.12</v>
      </c>
      <c r="F19" s="5">
        <v>1.14</v>
      </c>
      <c r="G19" s="5">
        <v>2.87</v>
      </c>
      <c r="H19" s="5">
        <v>5</v>
      </c>
      <c r="I19" s="5">
        <v>5.85</v>
      </c>
      <c r="J19" s="5">
        <v>5.97</v>
      </c>
      <c r="K19" s="5">
        <v>5.17</v>
      </c>
      <c r="L19" s="5">
        <v>3.21</v>
      </c>
      <c r="M19" s="5">
        <v>1.64</v>
      </c>
      <c r="N19" s="5">
        <v>1.34</v>
      </c>
      <c r="O19" s="5">
        <v>34.66</v>
      </c>
    </row>
    <row r="20" spans="1:15" ht="10.5">
      <c r="A20" s="5" t="s">
        <v>1171</v>
      </c>
      <c r="C20" s="5">
        <v>1.61</v>
      </c>
      <c r="D20" s="5">
        <v>0.74</v>
      </c>
      <c r="E20" s="5">
        <v>0.92</v>
      </c>
      <c r="F20" s="5">
        <v>1.8</v>
      </c>
      <c r="G20" s="5">
        <v>4.33</v>
      </c>
      <c r="H20" s="5">
        <v>5.48</v>
      </c>
      <c r="I20" s="5">
        <v>4.74</v>
      </c>
      <c r="J20" s="5">
        <v>5.1</v>
      </c>
      <c r="K20" s="5">
        <v>4.59</v>
      </c>
      <c r="L20" s="5">
        <v>3.17</v>
      </c>
      <c r="M20" s="5">
        <v>1.59</v>
      </c>
      <c r="N20" s="5">
        <v>1.34</v>
      </c>
      <c r="O20" s="5">
        <v>35.4</v>
      </c>
    </row>
    <row r="21" spans="1:15" ht="10.5">
      <c r="A21" s="5" t="s">
        <v>1172</v>
      </c>
      <c r="B21" s="5" t="s">
        <v>219</v>
      </c>
      <c r="C21" s="5">
        <v>1.71</v>
      </c>
      <c r="D21" s="5">
        <v>2.9</v>
      </c>
      <c r="E21" s="5">
        <v>4.45</v>
      </c>
      <c r="F21" s="5">
        <v>6.09</v>
      </c>
      <c r="G21" s="5">
        <v>3.81</v>
      </c>
      <c r="H21" s="5">
        <v>0.04</v>
      </c>
      <c r="I21" s="5">
        <v>0.01</v>
      </c>
      <c r="J21" s="5">
        <v>0.23</v>
      </c>
      <c r="K21" s="5">
        <v>0.61</v>
      </c>
      <c r="L21" s="5">
        <v>0.86</v>
      </c>
      <c r="M21" s="5">
        <v>1.16</v>
      </c>
      <c r="N21" s="5">
        <v>1.72</v>
      </c>
      <c r="O21" s="5">
        <v>23.59</v>
      </c>
    </row>
    <row r="22" spans="1:15" ht="10.5">
      <c r="A22" s="5" t="s">
        <v>64</v>
      </c>
      <c r="B22" s="5" t="s">
        <v>220</v>
      </c>
      <c r="C22" s="5">
        <v>1.67</v>
      </c>
      <c r="D22" s="5">
        <v>1</v>
      </c>
      <c r="E22" s="5">
        <v>1.48</v>
      </c>
      <c r="F22" s="5">
        <v>5.11</v>
      </c>
      <c r="G22" s="5">
        <v>7.63</v>
      </c>
      <c r="H22" s="5">
        <v>6.6</v>
      </c>
      <c r="I22" s="5">
        <v>1.35</v>
      </c>
      <c r="J22" s="5">
        <v>0.23</v>
      </c>
      <c r="K22" s="5">
        <v>0.61</v>
      </c>
      <c r="L22" s="5">
        <v>0.12</v>
      </c>
      <c r="M22" s="5">
        <v>1.14</v>
      </c>
      <c r="N22" s="5">
        <v>1.35</v>
      </c>
      <c r="O22" s="5">
        <v>28.29</v>
      </c>
    </row>
    <row r="23" spans="1:15" ht="10.5">
      <c r="A23" s="5" t="s">
        <v>1173</v>
      </c>
      <c r="B23" s="5" t="s">
        <v>219</v>
      </c>
      <c r="C23" s="5">
        <v>1.67</v>
      </c>
      <c r="D23" s="5">
        <v>0.71</v>
      </c>
      <c r="E23" s="5">
        <v>1.19</v>
      </c>
      <c r="F23" s="5">
        <v>1.16</v>
      </c>
      <c r="G23" s="5">
        <v>1.7</v>
      </c>
      <c r="H23" s="5">
        <v>5.43</v>
      </c>
      <c r="I23" s="5">
        <v>6.71</v>
      </c>
      <c r="J23" s="5">
        <v>5.63</v>
      </c>
      <c r="K23" s="5">
        <v>1.36</v>
      </c>
      <c r="L23" s="5">
        <v>0.12</v>
      </c>
      <c r="M23" s="5">
        <v>1.14</v>
      </c>
      <c r="N23" s="5">
        <v>1.35</v>
      </c>
      <c r="O23" s="5">
        <v>28.17</v>
      </c>
    </row>
    <row r="24" spans="1:15" ht="10.5">
      <c r="A24" s="5" t="s">
        <v>1174</v>
      </c>
      <c r="B24" s="5" t="s">
        <v>219</v>
      </c>
      <c r="C24" s="5">
        <v>1.67</v>
      </c>
      <c r="D24" s="5">
        <v>1.36</v>
      </c>
      <c r="E24" s="5">
        <v>0.47</v>
      </c>
      <c r="F24" s="5">
        <v>1.53</v>
      </c>
      <c r="G24" s="5">
        <v>5.4</v>
      </c>
      <c r="H24" s="5">
        <v>6.13</v>
      </c>
      <c r="I24" s="5">
        <v>5.65</v>
      </c>
      <c r="J24" s="5">
        <v>2.39</v>
      </c>
      <c r="K24" s="5">
        <v>0.61</v>
      </c>
      <c r="L24" s="5">
        <v>0.12</v>
      </c>
      <c r="M24" s="5">
        <v>1.14</v>
      </c>
      <c r="N24" s="5">
        <v>1.35</v>
      </c>
      <c r="O24" s="5">
        <v>27.81</v>
      </c>
    </row>
    <row r="25" spans="1:15" ht="10.5">
      <c r="A25" s="5" t="s">
        <v>1175</v>
      </c>
      <c r="B25" s="5" t="s">
        <v>219</v>
      </c>
      <c r="C25" s="5">
        <v>1.71</v>
      </c>
      <c r="D25" s="5">
        <v>2.69</v>
      </c>
      <c r="E25" s="5">
        <v>3.73</v>
      </c>
      <c r="F25" s="5">
        <v>4.86</v>
      </c>
      <c r="G25" s="5">
        <v>6.3</v>
      </c>
      <c r="H25" s="5">
        <v>5.91</v>
      </c>
      <c r="I25" s="5">
        <v>5.34</v>
      </c>
      <c r="J25" s="5">
        <v>5.5</v>
      </c>
      <c r="K25" s="5">
        <v>4.65</v>
      </c>
      <c r="L25" s="5">
        <v>1.8</v>
      </c>
      <c r="M25" s="5">
        <v>1.64</v>
      </c>
      <c r="N25" s="5">
        <v>1.98</v>
      </c>
      <c r="O25" s="5">
        <v>46.13</v>
      </c>
    </row>
    <row r="26" spans="1:15" ht="10.5">
      <c r="A26" s="5" t="s">
        <v>1109</v>
      </c>
      <c r="B26" s="5" t="s">
        <v>219</v>
      </c>
      <c r="C26" s="5">
        <v>1.67</v>
      </c>
      <c r="D26" s="5">
        <v>1.71</v>
      </c>
      <c r="E26" s="5">
        <v>2.24</v>
      </c>
      <c r="F26" s="5">
        <v>4.75</v>
      </c>
      <c r="G26" s="5">
        <v>6.52</v>
      </c>
      <c r="H26" s="5">
        <v>6.15</v>
      </c>
      <c r="I26" s="5">
        <v>5.78</v>
      </c>
      <c r="J26" s="5">
        <v>5.77</v>
      </c>
      <c r="K26" s="5">
        <v>5</v>
      </c>
      <c r="L26" s="5">
        <v>3.6</v>
      </c>
      <c r="M26" s="5">
        <v>1.89</v>
      </c>
      <c r="N26" s="5">
        <v>1.35</v>
      </c>
      <c r="O26" s="5">
        <v>46.42</v>
      </c>
    </row>
    <row r="27" spans="1:15" ht="10.5">
      <c r="A27" s="5" t="s">
        <v>1110</v>
      </c>
      <c r="B27" s="5" t="s">
        <v>74</v>
      </c>
      <c r="C27" s="5">
        <v>1.69</v>
      </c>
      <c r="D27" s="5">
        <v>1.88</v>
      </c>
      <c r="E27" s="5">
        <v>4.01</v>
      </c>
      <c r="F27" s="5">
        <v>3.81</v>
      </c>
      <c r="G27" s="5">
        <v>4.31</v>
      </c>
      <c r="H27" s="5">
        <v>6.66</v>
      </c>
      <c r="I27" s="5">
        <v>2.45</v>
      </c>
      <c r="J27" s="5">
        <v>0.23</v>
      </c>
      <c r="K27" s="5">
        <v>0.61</v>
      </c>
      <c r="L27" s="5">
        <v>0.12</v>
      </c>
      <c r="M27" s="5">
        <v>1.14</v>
      </c>
      <c r="N27" s="5">
        <v>1.35</v>
      </c>
      <c r="O27" s="5">
        <v>28.27</v>
      </c>
    </row>
    <row r="28" spans="1:15" ht="10.5">
      <c r="A28" s="5" t="s">
        <v>1111</v>
      </c>
      <c r="B28" s="5" t="s">
        <v>74</v>
      </c>
      <c r="C28" s="5">
        <v>1.68</v>
      </c>
      <c r="D28" s="5">
        <v>1.05</v>
      </c>
      <c r="E28" s="5">
        <v>0.72</v>
      </c>
      <c r="F28" s="5">
        <v>2.51</v>
      </c>
      <c r="G28" s="5">
        <v>6.88</v>
      </c>
      <c r="H28" s="5">
        <v>6.96</v>
      </c>
      <c r="I28" s="5">
        <v>6.25</v>
      </c>
      <c r="J28" s="5">
        <v>2.61</v>
      </c>
      <c r="K28" s="5">
        <v>0.61</v>
      </c>
      <c r="L28" s="5">
        <v>0.12</v>
      </c>
      <c r="M28" s="5">
        <v>1.14</v>
      </c>
      <c r="N28" s="5">
        <v>1.35</v>
      </c>
      <c r="O28" s="5">
        <v>31.88</v>
      </c>
    </row>
    <row r="29" spans="1:15" ht="10.5">
      <c r="A29" s="5" t="s">
        <v>1112</v>
      </c>
      <c r="B29" s="5" t="s">
        <v>74</v>
      </c>
      <c r="C29" s="5">
        <v>1.67</v>
      </c>
      <c r="D29" s="5">
        <v>0.71</v>
      </c>
      <c r="E29" s="5">
        <v>0.72</v>
      </c>
      <c r="F29" s="5">
        <v>0.63</v>
      </c>
      <c r="G29" s="5">
        <v>1.27</v>
      </c>
      <c r="H29" s="5">
        <v>3.67</v>
      </c>
      <c r="I29" s="5">
        <v>5.82</v>
      </c>
      <c r="J29" s="5">
        <v>6.68</v>
      </c>
      <c r="K29" s="5">
        <v>5.75</v>
      </c>
      <c r="L29" s="5">
        <v>4.22</v>
      </c>
      <c r="M29" s="5">
        <v>2.04</v>
      </c>
      <c r="N29" s="5">
        <v>1.79</v>
      </c>
      <c r="O29" s="5">
        <v>34.99</v>
      </c>
    </row>
    <row r="30" spans="1:15" ht="10.5">
      <c r="A30" s="5" t="s">
        <v>1113</v>
      </c>
      <c r="B30" s="5" t="s">
        <v>74</v>
      </c>
      <c r="C30" s="5">
        <v>1.67</v>
      </c>
      <c r="D30" s="5">
        <v>1.36</v>
      </c>
      <c r="E30" s="5">
        <v>0.45</v>
      </c>
      <c r="F30" s="5">
        <v>2.52</v>
      </c>
      <c r="G30" s="5">
        <v>6.9</v>
      </c>
      <c r="H30" s="5">
        <v>6.45</v>
      </c>
      <c r="I30" s="5">
        <v>2.88</v>
      </c>
      <c r="J30" s="5">
        <v>0.23</v>
      </c>
      <c r="K30" s="5">
        <v>0.61</v>
      </c>
      <c r="L30" s="5">
        <v>0.12</v>
      </c>
      <c r="M30" s="5">
        <v>1.14</v>
      </c>
      <c r="N30" s="5">
        <v>1.35</v>
      </c>
      <c r="O30" s="5">
        <v>25.68</v>
      </c>
    </row>
    <row r="31" spans="1:15" ht="10.5">
      <c r="A31" s="5" t="s">
        <v>1114</v>
      </c>
      <c r="B31" s="5" t="s">
        <v>74</v>
      </c>
      <c r="C31" s="5">
        <v>1.7</v>
      </c>
      <c r="D31" s="5">
        <v>2.52</v>
      </c>
      <c r="E31" s="5">
        <v>3.72</v>
      </c>
      <c r="F31" s="5">
        <v>5.21</v>
      </c>
      <c r="G31" s="5">
        <v>5.76</v>
      </c>
      <c r="H31" s="5">
        <v>1.29</v>
      </c>
      <c r="I31" s="5">
        <v>0.01</v>
      </c>
      <c r="J31" s="5">
        <v>0.23</v>
      </c>
      <c r="K31" s="5">
        <v>0.61</v>
      </c>
      <c r="L31" s="5">
        <v>0.12</v>
      </c>
      <c r="M31" s="5">
        <v>1.76</v>
      </c>
      <c r="N31" s="5">
        <v>1.6</v>
      </c>
      <c r="O31" s="5">
        <v>24.54</v>
      </c>
    </row>
    <row r="32" spans="1:15" ht="10.5">
      <c r="A32" s="5" t="s">
        <v>1115</v>
      </c>
      <c r="C32" s="5">
        <v>1.67</v>
      </c>
      <c r="D32" s="5">
        <v>1.36</v>
      </c>
      <c r="E32" s="5">
        <v>0.47</v>
      </c>
      <c r="F32" s="5">
        <v>1.53</v>
      </c>
      <c r="G32" s="5">
        <v>5.4</v>
      </c>
      <c r="H32" s="5">
        <v>6.13</v>
      </c>
      <c r="I32" s="5">
        <v>5.65</v>
      </c>
      <c r="J32" s="5">
        <v>2.39</v>
      </c>
      <c r="K32" s="5">
        <v>0.61</v>
      </c>
      <c r="L32" s="5">
        <v>0.12</v>
      </c>
      <c r="M32" s="5">
        <v>1.14</v>
      </c>
      <c r="N32" s="5">
        <v>1.35</v>
      </c>
      <c r="O32" s="5">
        <v>27.81</v>
      </c>
    </row>
    <row r="33" spans="1:15" ht="10.5">
      <c r="A33" s="5" t="s">
        <v>1116</v>
      </c>
      <c r="B33" s="5" t="s">
        <v>220</v>
      </c>
      <c r="C33" s="5">
        <v>1.61</v>
      </c>
      <c r="D33" s="5">
        <v>0.74</v>
      </c>
      <c r="E33" s="5">
        <v>0.92</v>
      </c>
      <c r="F33" s="5">
        <v>1.8</v>
      </c>
      <c r="G33" s="5">
        <v>4.33</v>
      </c>
      <c r="H33" s="5">
        <v>5.48</v>
      </c>
      <c r="I33" s="5">
        <v>4.74</v>
      </c>
      <c r="J33" s="5">
        <v>5.1</v>
      </c>
      <c r="K33" s="5">
        <v>4.59</v>
      </c>
      <c r="L33" s="5">
        <v>3.17</v>
      </c>
      <c r="M33" s="5">
        <v>1.59</v>
      </c>
      <c r="N33" s="5">
        <v>1.34</v>
      </c>
      <c r="O33" s="5">
        <v>35.4</v>
      </c>
    </row>
    <row r="34" spans="1:15" ht="10.5">
      <c r="A34" s="5" t="s">
        <v>1117</v>
      </c>
      <c r="C34" s="5">
        <v>1.65</v>
      </c>
      <c r="D34" s="5">
        <v>2.55</v>
      </c>
      <c r="E34" s="5">
        <v>2.79</v>
      </c>
      <c r="F34" s="5">
        <v>3.74</v>
      </c>
      <c r="G34" s="5">
        <v>4.27</v>
      </c>
      <c r="H34" s="5">
        <v>3.88</v>
      </c>
      <c r="I34" s="5">
        <v>3.66</v>
      </c>
      <c r="J34" s="5">
        <v>3.78</v>
      </c>
      <c r="K34" s="5">
        <v>3.65</v>
      </c>
      <c r="L34" s="5">
        <v>2.45</v>
      </c>
      <c r="M34" s="5">
        <v>1.57</v>
      </c>
      <c r="N34" s="5">
        <v>1.93</v>
      </c>
      <c r="O34" s="5">
        <v>35.91</v>
      </c>
    </row>
    <row r="35" spans="1:15" ht="10.5">
      <c r="A35" s="5" t="s">
        <v>1118</v>
      </c>
      <c r="C35" s="5">
        <v>1.66</v>
      </c>
      <c r="D35" s="5">
        <v>1.58</v>
      </c>
      <c r="E35" s="5">
        <v>1.31</v>
      </c>
      <c r="F35" s="5">
        <v>1.75</v>
      </c>
      <c r="G35" s="5">
        <v>2.28</v>
      </c>
      <c r="H35" s="5">
        <v>1.84</v>
      </c>
      <c r="I35" s="5">
        <v>1.58</v>
      </c>
      <c r="J35" s="5">
        <v>2.19</v>
      </c>
      <c r="K35" s="5">
        <v>1.92</v>
      </c>
      <c r="L35" s="5">
        <v>1.24</v>
      </c>
      <c r="M35" s="5">
        <v>1.37</v>
      </c>
      <c r="N35" s="5">
        <v>1.71</v>
      </c>
      <c r="O35" s="5">
        <v>20.42</v>
      </c>
    </row>
    <row r="36" spans="1:15" ht="10.5">
      <c r="A36" s="5" t="s">
        <v>1119</v>
      </c>
      <c r="C36" s="5">
        <v>1.61</v>
      </c>
      <c r="D36" s="5">
        <v>0.74</v>
      </c>
      <c r="E36" s="5">
        <v>0.92</v>
      </c>
      <c r="F36" s="5">
        <v>1.8</v>
      </c>
      <c r="G36" s="5">
        <v>4.33</v>
      </c>
      <c r="H36" s="5">
        <v>5.48</v>
      </c>
      <c r="I36" s="5">
        <v>4.74</v>
      </c>
      <c r="J36" s="5">
        <v>5.1</v>
      </c>
      <c r="K36" s="5">
        <v>4.59</v>
      </c>
      <c r="L36" s="5">
        <v>3.17</v>
      </c>
      <c r="M36" s="5">
        <v>1.59</v>
      </c>
      <c r="N36" s="5">
        <v>1.34</v>
      </c>
      <c r="O36" s="5">
        <v>35.4</v>
      </c>
    </row>
    <row r="37" spans="1:15" ht="10.5">
      <c r="A37" s="5" t="s">
        <v>1120</v>
      </c>
      <c r="C37" s="5">
        <v>1.61</v>
      </c>
      <c r="D37" s="5">
        <v>0.74</v>
      </c>
      <c r="E37" s="5">
        <v>0.92</v>
      </c>
      <c r="F37" s="5">
        <v>1.8</v>
      </c>
      <c r="G37" s="5">
        <v>4.33</v>
      </c>
      <c r="H37" s="5">
        <v>5.48</v>
      </c>
      <c r="I37" s="5">
        <v>4.74</v>
      </c>
      <c r="J37" s="5">
        <v>5.1</v>
      </c>
      <c r="K37" s="5">
        <v>4.59</v>
      </c>
      <c r="L37" s="5">
        <v>3.17</v>
      </c>
      <c r="M37" s="5">
        <v>1.59</v>
      </c>
      <c r="N37" s="5">
        <v>1.34</v>
      </c>
      <c r="O37" s="5">
        <v>35.4</v>
      </c>
    </row>
    <row r="38" spans="1:15" ht="10.5">
      <c r="A38" s="5" t="s">
        <v>1121</v>
      </c>
      <c r="C38" s="5">
        <v>1.69</v>
      </c>
      <c r="D38" s="5">
        <v>0.71</v>
      </c>
      <c r="E38" s="5">
        <v>0.13</v>
      </c>
      <c r="F38" s="5">
        <v>0.17</v>
      </c>
      <c r="G38" s="5">
        <v>0.1</v>
      </c>
      <c r="H38" s="5">
        <v>0.02</v>
      </c>
      <c r="I38" s="5">
        <v>0.01</v>
      </c>
      <c r="J38" s="5">
        <v>0.23</v>
      </c>
      <c r="K38" s="5">
        <v>0.61</v>
      </c>
      <c r="L38" s="5">
        <v>0.12</v>
      </c>
      <c r="M38" s="5">
        <v>1.15</v>
      </c>
      <c r="N38" s="5">
        <v>1.36</v>
      </c>
      <c r="O38" s="5">
        <v>6.29</v>
      </c>
    </row>
    <row r="40" spans="1:15" ht="10.5">
      <c r="A40" s="5" t="s">
        <v>221</v>
      </c>
      <c r="C40" s="9">
        <f>AVERAGE(C12:C19)</f>
        <v>1.6225</v>
      </c>
      <c r="D40" s="9">
        <f aca="true" t="shared" si="0" ref="D40:O40">AVERAGE(D12:D19)</f>
        <v>1.20375</v>
      </c>
      <c r="E40" s="9">
        <f t="shared" si="0"/>
        <v>1.04625</v>
      </c>
      <c r="F40" s="9">
        <f t="shared" si="0"/>
        <v>1.97875</v>
      </c>
      <c r="G40" s="9">
        <f t="shared" si="0"/>
        <v>3.9012499999999997</v>
      </c>
      <c r="H40" s="9">
        <f t="shared" si="0"/>
        <v>4.89625</v>
      </c>
      <c r="I40" s="9">
        <f t="shared" si="0"/>
        <v>4.835</v>
      </c>
      <c r="J40" s="9">
        <f t="shared" si="0"/>
        <v>4.90875</v>
      </c>
      <c r="K40" s="9">
        <f t="shared" si="0"/>
        <v>4.445</v>
      </c>
      <c r="L40" s="9">
        <f t="shared" si="0"/>
        <v>2.72875</v>
      </c>
      <c r="M40" s="9">
        <f t="shared" si="0"/>
        <v>1.44</v>
      </c>
      <c r="N40" s="9">
        <f t="shared" si="0"/>
        <v>1.4974999999999998</v>
      </c>
      <c r="O40" s="9">
        <f t="shared" si="0"/>
        <v>34.497499999999995</v>
      </c>
    </row>
    <row r="41" spans="1:15" ht="10.5">
      <c r="A41" s="5" t="s">
        <v>85</v>
      </c>
      <c r="C41" s="9">
        <f>AVERAGE(C33,C22)</f>
        <v>1.6400000000000001</v>
      </c>
      <c r="D41" s="9">
        <f aca="true" t="shared" si="1" ref="D41:O41">AVERAGE(D33,D22)</f>
        <v>0.87</v>
      </c>
      <c r="E41" s="9">
        <f t="shared" si="1"/>
        <v>1.2</v>
      </c>
      <c r="F41" s="9">
        <f t="shared" si="1"/>
        <v>3.455</v>
      </c>
      <c r="G41" s="9">
        <f t="shared" si="1"/>
        <v>5.98</v>
      </c>
      <c r="H41" s="9">
        <f t="shared" si="1"/>
        <v>6.04</v>
      </c>
      <c r="I41" s="9">
        <f t="shared" si="1"/>
        <v>3.045</v>
      </c>
      <c r="J41" s="9">
        <f t="shared" si="1"/>
        <v>2.665</v>
      </c>
      <c r="K41" s="9">
        <f t="shared" si="1"/>
        <v>2.6</v>
      </c>
      <c r="L41" s="9">
        <f t="shared" si="1"/>
        <v>1.645</v>
      </c>
      <c r="M41" s="9">
        <f t="shared" si="1"/>
        <v>1.365</v>
      </c>
      <c r="N41" s="9">
        <f t="shared" si="1"/>
        <v>1.3450000000000002</v>
      </c>
      <c r="O41" s="9">
        <f t="shared" si="1"/>
        <v>31.845</v>
      </c>
    </row>
    <row r="42" spans="1:15" ht="10.5">
      <c r="A42" s="5" t="s">
        <v>69</v>
      </c>
      <c r="C42" s="9">
        <f>AVERAGE(C27:C31)</f>
        <v>1.682</v>
      </c>
      <c r="D42" s="9">
        <f aca="true" t="shared" si="2" ref="D42:O42">AVERAGE(D27:D31)</f>
        <v>1.504</v>
      </c>
      <c r="E42" s="9">
        <f t="shared" si="2"/>
        <v>1.924</v>
      </c>
      <c r="F42" s="9">
        <f t="shared" si="2"/>
        <v>2.936</v>
      </c>
      <c r="G42" s="9">
        <f t="shared" si="2"/>
        <v>5.023999999999999</v>
      </c>
      <c r="H42" s="9">
        <f t="shared" si="2"/>
        <v>5.005999999999999</v>
      </c>
      <c r="I42" s="9">
        <f t="shared" si="2"/>
        <v>3.482</v>
      </c>
      <c r="J42" s="9">
        <f t="shared" si="2"/>
        <v>1.996</v>
      </c>
      <c r="K42" s="9">
        <f t="shared" si="2"/>
        <v>1.638</v>
      </c>
      <c r="L42" s="9">
        <f t="shared" si="2"/>
        <v>0.9400000000000001</v>
      </c>
      <c r="M42" s="9">
        <f t="shared" si="2"/>
        <v>1.444</v>
      </c>
      <c r="N42" s="9">
        <f t="shared" si="2"/>
        <v>1.488</v>
      </c>
      <c r="O42" s="9">
        <f t="shared" si="2"/>
        <v>29.071999999999996</v>
      </c>
    </row>
    <row r="43" spans="1:15" ht="10.5">
      <c r="A43" s="5" t="s">
        <v>1290</v>
      </c>
      <c r="C43" s="9">
        <f>AVERAGE(C23:C26,C21)</f>
        <v>1.686</v>
      </c>
      <c r="D43" s="9">
        <f aca="true" t="shared" si="3" ref="D43:O43">AVERAGE(D23:D26,D21)</f>
        <v>1.8739999999999999</v>
      </c>
      <c r="E43" s="9">
        <f t="shared" si="3"/>
        <v>2.416</v>
      </c>
      <c r="F43" s="9">
        <f t="shared" si="3"/>
        <v>3.678</v>
      </c>
      <c r="G43" s="9">
        <f t="shared" si="3"/>
        <v>4.746</v>
      </c>
      <c r="H43" s="9">
        <f t="shared" si="3"/>
        <v>4.731999999999999</v>
      </c>
      <c r="I43" s="9">
        <f t="shared" si="3"/>
        <v>4.698</v>
      </c>
      <c r="J43" s="9">
        <f t="shared" si="3"/>
        <v>3.904</v>
      </c>
      <c r="K43" s="9">
        <f t="shared" si="3"/>
        <v>2.446</v>
      </c>
      <c r="L43" s="9">
        <f t="shared" si="3"/>
        <v>1.3000000000000003</v>
      </c>
      <c r="M43" s="9">
        <f t="shared" si="3"/>
        <v>1.394</v>
      </c>
      <c r="N43" s="9">
        <f t="shared" si="3"/>
        <v>1.5499999999999998</v>
      </c>
      <c r="O43" s="9">
        <f t="shared" si="3"/>
        <v>34.42400000000001</v>
      </c>
    </row>
  </sheetData>
  <sheetProtection password="E65D" sheet="1" objects="1" scenarios="1"/>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O43"/>
  <sheetViews>
    <sheetView zoomScale="125" zoomScaleNormal="125" workbookViewId="0" topLeftCell="A1">
      <selection activeCell="A35" sqref="A35"/>
    </sheetView>
  </sheetViews>
  <sheetFormatPr defaultColWidth="7.875" defaultRowHeight="12.75"/>
  <cols>
    <col min="1" max="1" width="28.375" style="5" customWidth="1"/>
    <col min="2" max="2" width="4.625" style="5" customWidth="1"/>
    <col min="3" max="3" width="5.875" style="5" customWidth="1"/>
    <col min="4" max="4" width="6.375" style="5" customWidth="1"/>
    <col min="5" max="5" width="5.375" style="5" customWidth="1"/>
    <col min="6" max="7" width="5.00390625" style="5" customWidth="1"/>
    <col min="8" max="8" width="5.625" style="5" customWidth="1"/>
    <col min="9" max="9" width="4.875" style="5" customWidth="1"/>
    <col min="10" max="10" width="5.625" style="5" customWidth="1"/>
    <col min="11" max="11" width="7.875" style="5" customWidth="1"/>
    <col min="12" max="12" width="6.125" style="5" customWidth="1"/>
    <col min="13" max="14" width="7.875" style="5" customWidth="1"/>
    <col min="15" max="15" width="5.875" style="5" customWidth="1"/>
    <col min="16" max="16384" width="7.875" style="5" customWidth="1"/>
  </cols>
  <sheetData>
    <row r="1" ht="10.5">
      <c r="A1" s="5" t="s">
        <v>1307</v>
      </c>
    </row>
    <row r="2" ht="10.5">
      <c r="A2" s="5" t="s">
        <v>1016</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6.76</v>
      </c>
      <c r="D9" s="5">
        <v>0.36</v>
      </c>
      <c r="E9" s="5">
        <v>1.27</v>
      </c>
      <c r="F9" s="5">
        <v>1.37</v>
      </c>
      <c r="G9" s="5">
        <v>1.15</v>
      </c>
      <c r="H9" s="5">
        <v>0.41</v>
      </c>
      <c r="I9" s="5">
        <v>0.22</v>
      </c>
      <c r="J9" s="5">
        <v>0.72</v>
      </c>
      <c r="K9" s="5">
        <v>0.02</v>
      </c>
      <c r="L9" s="5">
        <v>1.11</v>
      </c>
      <c r="M9" s="5">
        <v>8.44</v>
      </c>
      <c r="N9" s="5">
        <v>3.29</v>
      </c>
      <c r="O9" s="5">
        <v>25.11</v>
      </c>
    </row>
    <row r="10" spans="1:15" ht="10.5">
      <c r="A10" s="5" t="s">
        <v>984</v>
      </c>
      <c r="C10" s="5">
        <v>0.75</v>
      </c>
      <c r="D10" s="5">
        <v>2.3</v>
      </c>
      <c r="E10" s="5">
        <v>3.64</v>
      </c>
      <c r="F10" s="5">
        <v>5.19</v>
      </c>
      <c r="G10" s="5">
        <v>6.72</v>
      </c>
      <c r="H10" s="5">
        <v>7.03</v>
      </c>
      <c r="I10" s="5">
        <v>6.92</v>
      </c>
      <c r="J10" s="5">
        <v>5.88</v>
      </c>
      <c r="K10" s="5">
        <v>5.17</v>
      </c>
      <c r="L10" s="5">
        <v>3.33</v>
      </c>
      <c r="M10" s="5">
        <v>1.06</v>
      </c>
      <c r="N10" s="5">
        <v>1.22</v>
      </c>
      <c r="O10" s="5">
        <v>49.2</v>
      </c>
    </row>
    <row r="12" spans="1:15" ht="10.5">
      <c r="A12" s="5" t="s">
        <v>985</v>
      </c>
      <c r="B12" s="5" t="s">
        <v>1017</v>
      </c>
      <c r="C12" s="5">
        <v>0.85</v>
      </c>
      <c r="D12" s="5">
        <v>0.99</v>
      </c>
      <c r="E12" s="5">
        <v>1.5</v>
      </c>
      <c r="F12" s="5">
        <v>2.49</v>
      </c>
      <c r="G12" s="5">
        <v>4.36</v>
      </c>
      <c r="H12" s="5">
        <v>6.15</v>
      </c>
      <c r="I12" s="5">
        <v>6.52</v>
      </c>
      <c r="J12" s="5">
        <v>5.95</v>
      </c>
      <c r="K12" s="5">
        <v>4.87</v>
      </c>
      <c r="L12" s="5">
        <v>3.19</v>
      </c>
      <c r="M12" s="5">
        <v>0.68</v>
      </c>
      <c r="N12" s="5">
        <v>1.13</v>
      </c>
      <c r="O12" s="5">
        <v>38.68</v>
      </c>
    </row>
    <row r="13" spans="1:15" ht="10.5">
      <c r="A13" s="5" t="s">
        <v>1168</v>
      </c>
      <c r="B13" s="5" t="s">
        <v>1017</v>
      </c>
      <c r="C13" s="5">
        <v>0.86</v>
      </c>
      <c r="D13" s="5">
        <v>2.55</v>
      </c>
      <c r="E13" s="5">
        <v>3.73</v>
      </c>
      <c r="F13" s="5">
        <v>4.91</v>
      </c>
      <c r="G13" s="5">
        <v>7.22</v>
      </c>
      <c r="H13" s="5">
        <v>7.99</v>
      </c>
      <c r="I13" s="5">
        <v>7.97</v>
      </c>
      <c r="J13" s="5">
        <v>6.83</v>
      </c>
      <c r="K13" s="5">
        <v>5.8</v>
      </c>
      <c r="L13" s="5">
        <v>3.66</v>
      </c>
      <c r="M13" s="5">
        <v>1.01</v>
      </c>
      <c r="N13" s="5">
        <v>1.46</v>
      </c>
      <c r="O13" s="5">
        <v>53.99</v>
      </c>
    </row>
    <row r="14" spans="1:15" ht="10.5">
      <c r="A14" s="5" t="s">
        <v>1169</v>
      </c>
      <c r="B14" s="5" t="s">
        <v>1017</v>
      </c>
      <c r="C14" s="5">
        <v>0.85</v>
      </c>
      <c r="D14" s="5">
        <v>0.99</v>
      </c>
      <c r="E14" s="5">
        <v>1.5</v>
      </c>
      <c r="F14" s="5">
        <v>2.54</v>
      </c>
      <c r="G14" s="5">
        <v>5.11</v>
      </c>
      <c r="H14" s="5">
        <v>6.91</v>
      </c>
      <c r="I14" s="5">
        <v>6.53</v>
      </c>
      <c r="J14" s="5">
        <v>5.89</v>
      </c>
      <c r="K14" s="5">
        <v>4.87</v>
      </c>
      <c r="L14" s="5">
        <v>3.36</v>
      </c>
      <c r="M14" s="5">
        <v>0.66</v>
      </c>
      <c r="N14" s="5">
        <v>1.13</v>
      </c>
      <c r="O14" s="5">
        <v>40.34</v>
      </c>
    </row>
    <row r="15" spans="1:15" ht="10.5">
      <c r="A15" s="5" t="s">
        <v>1345</v>
      </c>
      <c r="B15" s="5" t="s">
        <v>1017</v>
      </c>
      <c r="C15" s="5">
        <v>0.85</v>
      </c>
      <c r="D15" s="5">
        <v>0.99</v>
      </c>
      <c r="E15" s="5">
        <v>1.3</v>
      </c>
      <c r="F15" s="5">
        <v>1.95</v>
      </c>
      <c r="G15" s="5">
        <v>3.25</v>
      </c>
      <c r="H15" s="5">
        <v>3.98</v>
      </c>
      <c r="I15" s="5">
        <v>3.59</v>
      </c>
      <c r="J15" s="5">
        <v>3.51</v>
      </c>
      <c r="K15" s="5">
        <v>2.72</v>
      </c>
      <c r="L15" s="5">
        <v>2.31</v>
      </c>
      <c r="M15" s="5">
        <v>0.57</v>
      </c>
      <c r="N15" s="5">
        <v>1.13</v>
      </c>
      <c r="O15" s="5">
        <v>26.15</v>
      </c>
    </row>
    <row r="16" spans="1:15" ht="10.5">
      <c r="A16" s="5" t="s">
        <v>211</v>
      </c>
      <c r="B16" s="5" t="s">
        <v>1017</v>
      </c>
      <c r="C16" s="5">
        <v>0.85</v>
      </c>
      <c r="D16" s="5">
        <v>0.99</v>
      </c>
      <c r="E16" s="5">
        <v>1.5</v>
      </c>
      <c r="F16" s="5">
        <v>2.89</v>
      </c>
      <c r="G16" s="5">
        <v>5.64</v>
      </c>
      <c r="H16" s="5">
        <v>6.87</v>
      </c>
      <c r="I16" s="5">
        <v>6.39</v>
      </c>
      <c r="J16" s="5">
        <v>5.53</v>
      </c>
      <c r="K16" s="5">
        <v>4.94</v>
      </c>
      <c r="L16" s="5">
        <v>3.17</v>
      </c>
      <c r="M16" s="5">
        <v>0.92</v>
      </c>
      <c r="N16" s="5">
        <v>1.13</v>
      </c>
      <c r="O16" s="5">
        <v>40.82</v>
      </c>
    </row>
    <row r="17" spans="1:15" ht="10.5">
      <c r="A17" s="5" t="s">
        <v>212</v>
      </c>
      <c r="B17" s="5" t="s">
        <v>1017</v>
      </c>
      <c r="C17" s="5">
        <v>0.86</v>
      </c>
      <c r="D17" s="5">
        <v>2.28</v>
      </c>
      <c r="E17" s="5">
        <v>3.23</v>
      </c>
      <c r="F17" s="5">
        <v>4.51</v>
      </c>
      <c r="G17" s="5">
        <v>7.29</v>
      </c>
      <c r="H17" s="5">
        <v>7.79</v>
      </c>
      <c r="I17" s="5">
        <v>7.2</v>
      </c>
      <c r="J17" s="5">
        <v>6.39</v>
      </c>
      <c r="K17" s="5">
        <v>5.61</v>
      </c>
      <c r="L17" s="5">
        <v>3.57</v>
      </c>
      <c r="M17" s="5">
        <v>1.05</v>
      </c>
      <c r="N17" s="5">
        <v>1.42</v>
      </c>
      <c r="O17" s="5">
        <v>51.2</v>
      </c>
    </row>
    <row r="18" spans="1:15" ht="10.5">
      <c r="A18" s="5" t="s">
        <v>402</v>
      </c>
      <c r="B18" s="5" t="s">
        <v>1017</v>
      </c>
      <c r="C18" s="5">
        <v>0.85</v>
      </c>
      <c r="D18" s="5">
        <v>0.99</v>
      </c>
      <c r="E18" s="5">
        <v>1.3</v>
      </c>
      <c r="F18" s="5">
        <v>2.14</v>
      </c>
      <c r="G18" s="5">
        <v>3.65</v>
      </c>
      <c r="H18" s="5">
        <v>4.07</v>
      </c>
      <c r="I18" s="5">
        <v>3.43</v>
      </c>
      <c r="J18" s="5">
        <v>3.76</v>
      </c>
      <c r="K18" s="5">
        <v>2.67</v>
      </c>
      <c r="L18" s="5">
        <v>2.25</v>
      </c>
      <c r="M18" s="5">
        <v>0.83</v>
      </c>
      <c r="N18" s="5">
        <v>1.13</v>
      </c>
      <c r="O18" s="5">
        <v>27.08</v>
      </c>
    </row>
    <row r="19" spans="1:15" ht="10.5">
      <c r="A19" s="5" t="s">
        <v>403</v>
      </c>
      <c r="B19" s="5" t="s">
        <v>1017</v>
      </c>
      <c r="C19" s="5">
        <v>0.85</v>
      </c>
      <c r="D19" s="5">
        <v>0.99</v>
      </c>
      <c r="E19" s="5">
        <v>1.1</v>
      </c>
      <c r="F19" s="5">
        <v>2.19</v>
      </c>
      <c r="G19" s="5">
        <v>3.93</v>
      </c>
      <c r="H19" s="5">
        <v>6.22</v>
      </c>
      <c r="I19" s="5">
        <v>7.16</v>
      </c>
      <c r="J19" s="5">
        <v>6.36</v>
      </c>
      <c r="K19" s="5">
        <v>5.49</v>
      </c>
      <c r="L19" s="5">
        <v>3.38</v>
      </c>
      <c r="M19" s="5">
        <v>0.97</v>
      </c>
      <c r="N19" s="5">
        <v>1.13</v>
      </c>
      <c r="O19" s="5">
        <v>39.76</v>
      </c>
    </row>
    <row r="20" spans="1:15" ht="10.5">
      <c r="A20" s="5" t="s">
        <v>1171</v>
      </c>
      <c r="C20" s="5">
        <v>0.85</v>
      </c>
      <c r="D20" s="5">
        <v>0.99</v>
      </c>
      <c r="E20" s="5">
        <v>1.81</v>
      </c>
      <c r="F20" s="5">
        <v>2.83</v>
      </c>
      <c r="G20" s="5">
        <v>5.38</v>
      </c>
      <c r="H20" s="5">
        <v>6.72</v>
      </c>
      <c r="I20" s="5">
        <v>6.29</v>
      </c>
      <c r="J20" s="5">
        <v>5.47</v>
      </c>
      <c r="K20" s="5">
        <v>4.84</v>
      </c>
      <c r="L20" s="5">
        <v>3.24</v>
      </c>
      <c r="M20" s="5">
        <v>1.01</v>
      </c>
      <c r="N20" s="5">
        <v>1.13</v>
      </c>
      <c r="O20" s="5">
        <v>40.57</v>
      </c>
    </row>
    <row r="21" spans="1:15" ht="10.5">
      <c r="A21" s="5" t="s">
        <v>1172</v>
      </c>
      <c r="B21" s="5" t="s">
        <v>1365</v>
      </c>
      <c r="C21" s="5">
        <v>0.89</v>
      </c>
      <c r="D21" s="5">
        <v>2.66</v>
      </c>
      <c r="E21" s="5">
        <v>4.21</v>
      </c>
      <c r="F21" s="5">
        <v>5.93</v>
      </c>
      <c r="G21" s="5">
        <v>4.37</v>
      </c>
      <c r="H21" s="5">
        <v>0.47</v>
      </c>
      <c r="I21" s="5">
        <v>0.18</v>
      </c>
      <c r="J21" s="5">
        <v>0.77</v>
      </c>
      <c r="K21" s="5">
        <v>0.02</v>
      </c>
      <c r="L21" s="5">
        <v>1.58</v>
      </c>
      <c r="M21" s="5">
        <v>0.61</v>
      </c>
      <c r="N21" s="5">
        <v>1.31</v>
      </c>
      <c r="O21" s="5">
        <v>22.99</v>
      </c>
    </row>
    <row r="22" spans="1:15" ht="10.5">
      <c r="A22" s="5" t="s">
        <v>64</v>
      </c>
      <c r="B22" s="5" t="s">
        <v>1367</v>
      </c>
      <c r="C22" s="5">
        <v>0.88</v>
      </c>
      <c r="D22" s="5">
        <v>1.26</v>
      </c>
      <c r="E22" s="5">
        <v>2.21</v>
      </c>
      <c r="F22" s="5">
        <v>5.11</v>
      </c>
      <c r="G22" s="5">
        <v>7.79</v>
      </c>
      <c r="H22" s="5">
        <v>7.44</v>
      </c>
      <c r="I22" s="5">
        <v>2.13</v>
      </c>
      <c r="J22" s="5">
        <v>0.77</v>
      </c>
      <c r="K22" s="5">
        <v>0.02</v>
      </c>
      <c r="L22" s="5">
        <v>0.91</v>
      </c>
      <c r="M22" s="5">
        <v>0.59</v>
      </c>
      <c r="N22" s="5">
        <v>1.14</v>
      </c>
      <c r="O22" s="5">
        <v>30.25</v>
      </c>
    </row>
    <row r="23" spans="1:15" ht="10.5">
      <c r="A23" s="5" t="s">
        <v>1173</v>
      </c>
      <c r="C23" s="5">
        <v>0.88</v>
      </c>
      <c r="D23" s="5">
        <v>0.97</v>
      </c>
      <c r="E23" s="5">
        <v>1.98</v>
      </c>
      <c r="F23" s="5">
        <v>2.4</v>
      </c>
      <c r="G23" s="5">
        <v>2.61</v>
      </c>
      <c r="H23" s="5">
        <v>6.56</v>
      </c>
      <c r="I23" s="5">
        <v>8.06</v>
      </c>
      <c r="J23" s="5">
        <v>6.13</v>
      </c>
      <c r="K23" s="5">
        <v>0.85</v>
      </c>
      <c r="L23" s="5">
        <v>0.91</v>
      </c>
      <c r="M23" s="5">
        <v>0.59</v>
      </c>
      <c r="N23" s="5">
        <v>1.14</v>
      </c>
      <c r="O23" s="5">
        <v>33.08</v>
      </c>
    </row>
    <row r="24" spans="1:15" ht="10.5">
      <c r="A24" s="5" t="s">
        <v>1174</v>
      </c>
      <c r="B24" s="5" t="s">
        <v>1365</v>
      </c>
      <c r="C24" s="5">
        <v>0.88</v>
      </c>
      <c r="D24" s="5">
        <v>1.55</v>
      </c>
      <c r="E24" s="5">
        <v>1.41</v>
      </c>
      <c r="F24" s="5">
        <v>2.44</v>
      </c>
      <c r="G24" s="5">
        <v>5.74</v>
      </c>
      <c r="H24" s="5">
        <v>7.14</v>
      </c>
      <c r="I24" s="5">
        <v>6.75</v>
      </c>
      <c r="J24" s="5">
        <v>2.93</v>
      </c>
      <c r="K24" s="5">
        <v>0.02</v>
      </c>
      <c r="L24" s="5">
        <v>0.91</v>
      </c>
      <c r="M24" s="5">
        <v>0.59</v>
      </c>
      <c r="N24" s="5">
        <v>1.14</v>
      </c>
      <c r="O24" s="5">
        <v>31.49</v>
      </c>
    </row>
    <row r="25" spans="1:15" ht="10.5">
      <c r="A25" s="5" t="s">
        <v>1175</v>
      </c>
      <c r="B25" s="5" t="s">
        <v>1365</v>
      </c>
      <c r="C25" s="5">
        <v>0.89</v>
      </c>
      <c r="D25" s="5">
        <v>2.46</v>
      </c>
      <c r="E25" s="5">
        <v>3.84</v>
      </c>
      <c r="F25" s="5">
        <v>4.95</v>
      </c>
      <c r="G25" s="5">
        <v>6.56</v>
      </c>
      <c r="H25" s="5">
        <v>6.72</v>
      </c>
      <c r="I25" s="5">
        <v>6.21</v>
      </c>
      <c r="J25" s="5">
        <v>5.41</v>
      </c>
      <c r="K25" s="5">
        <v>4.76</v>
      </c>
      <c r="L25" s="5">
        <v>2.38</v>
      </c>
      <c r="M25" s="5">
        <v>0.93</v>
      </c>
      <c r="N25" s="5">
        <v>1.43</v>
      </c>
      <c r="O25" s="5">
        <v>46.54</v>
      </c>
    </row>
    <row r="26" spans="1:15" ht="10.5">
      <c r="A26" s="5" t="s">
        <v>1109</v>
      </c>
      <c r="B26" s="5" t="s">
        <v>1365</v>
      </c>
      <c r="C26" s="5">
        <v>0.88</v>
      </c>
      <c r="D26" s="5">
        <v>1.86</v>
      </c>
      <c r="E26" s="5">
        <v>2.86</v>
      </c>
      <c r="F26" s="5">
        <v>5.01</v>
      </c>
      <c r="G26" s="5">
        <v>7.04</v>
      </c>
      <c r="H26" s="5">
        <v>7.13</v>
      </c>
      <c r="I26" s="5">
        <v>6.9</v>
      </c>
      <c r="J26" s="5">
        <v>6.07</v>
      </c>
      <c r="K26" s="5">
        <v>5.14</v>
      </c>
      <c r="L26" s="5">
        <v>3.51</v>
      </c>
      <c r="M26" s="5">
        <v>1.11</v>
      </c>
      <c r="N26" s="5">
        <v>1.14</v>
      </c>
      <c r="O26" s="5">
        <v>48.64</v>
      </c>
    </row>
    <row r="27" spans="1:15" ht="10.5">
      <c r="A27" s="5" t="s">
        <v>1110</v>
      </c>
      <c r="B27" s="5" t="s">
        <v>1254</v>
      </c>
      <c r="C27" s="5">
        <v>0.88</v>
      </c>
      <c r="D27" s="5">
        <v>1.96</v>
      </c>
      <c r="E27" s="5">
        <v>3.77</v>
      </c>
      <c r="F27" s="5">
        <v>4.35</v>
      </c>
      <c r="G27" s="5">
        <v>4.48</v>
      </c>
      <c r="H27" s="5">
        <v>7.54</v>
      </c>
      <c r="I27" s="5">
        <v>2.9</v>
      </c>
      <c r="J27" s="5">
        <v>0.77</v>
      </c>
      <c r="K27" s="5">
        <v>0.02</v>
      </c>
      <c r="L27" s="5">
        <v>0.91</v>
      </c>
      <c r="M27" s="5">
        <v>0.59</v>
      </c>
      <c r="N27" s="5">
        <v>1.14</v>
      </c>
      <c r="O27" s="5">
        <v>29.31</v>
      </c>
    </row>
    <row r="28" spans="1:15" ht="10.5">
      <c r="A28" s="5" t="s">
        <v>1111</v>
      </c>
      <c r="B28" s="5" t="s">
        <v>1254</v>
      </c>
      <c r="C28" s="5">
        <v>0.88</v>
      </c>
      <c r="D28" s="5">
        <v>1.05</v>
      </c>
      <c r="E28" s="5">
        <v>1.63</v>
      </c>
      <c r="F28" s="5">
        <v>3.13</v>
      </c>
      <c r="G28" s="5">
        <v>7.12</v>
      </c>
      <c r="H28" s="5">
        <v>7.79</v>
      </c>
      <c r="I28" s="5">
        <v>7.44</v>
      </c>
      <c r="J28" s="5">
        <v>3.36</v>
      </c>
      <c r="K28" s="5">
        <v>0.02</v>
      </c>
      <c r="L28" s="5">
        <v>0.91</v>
      </c>
      <c r="M28" s="5">
        <v>0.59</v>
      </c>
      <c r="N28" s="5">
        <v>1.14</v>
      </c>
      <c r="O28" s="5">
        <v>35.04</v>
      </c>
    </row>
    <row r="29" spans="1:15" ht="10.5">
      <c r="A29" s="5" t="s">
        <v>1112</v>
      </c>
      <c r="B29" s="5" t="s">
        <v>1254</v>
      </c>
      <c r="C29" s="5">
        <v>0.88</v>
      </c>
      <c r="D29" s="5">
        <v>0.97</v>
      </c>
      <c r="E29" s="5">
        <v>1.14</v>
      </c>
      <c r="F29" s="5">
        <v>1.71</v>
      </c>
      <c r="G29" s="5">
        <v>2.39</v>
      </c>
      <c r="H29" s="5">
        <v>4.43</v>
      </c>
      <c r="I29" s="5">
        <v>6.78</v>
      </c>
      <c r="J29" s="5">
        <v>6.81</v>
      </c>
      <c r="K29" s="5">
        <v>5.98</v>
      </c>
      <c r="L29" s="5">
        <v>3.87</v>
      </c>
      <c r="M29" s="5">
        <v>1.27</v>
      </c>
      <c r="N29" s="5">
        <v>1.35</v>
      </c>
      <c r="O29" s="5">
        <v>37.59</v>
      </c>
    </row>
    <row r="30" spans="1:15" ht="10.5">
      <c r="A30" s="5" t="s">
        <v>1113</v>
      </c>
      <c r="B30" s="5" t="s">
        <v>1254</v>
      </c>
      <c r="C30" s="5">
        <v>0.88</v>
      </c>
      <c r="D30" s="5">
        <v>1.58</v>
      </c>
      <c r="E30" s="5">
        <v>1.4</v>
      </c>
      <c r="F30" s="5">
        <v>3.1</v>
      </c>
      <c r="G30" s="5">
        <v>7.06</v>
      </c>
      <c r="H30" s="5">
        <v>7.39</v>
      </c>
      <c r="I30" s="5">
        <v>3.52</v>
      </c>
      <c r="J30" s="5">
        <v>0.76</v>
      </c>
      <c r="K30" s="5">
        <v>0.02</v>
      </c>
      <c r="L30" s="5">
        <v>0.91</v>
      </c>
      <c r="M30" s="5">
        <v>0.59</v>
      </c>
      <c r="N30" s="5">
        <v>1.14</v>
      </c>
      <c r="O30" s="5">
        <v>28.34</v>
      </c>
    </row>
    <row r="31" spans="1:15" ht="10.5">
      <c r="A31" s="5" t="s">
        <v>1114</v>
      </c>
      <c r="B31" s="5" t="s">
        <v>1254</v>
      </c>
      <c r="C31" s="5">
        <v>0.89</v>
      </c>
      <c r="D31" s="5">
        <v>2.38</v>
      </c>
      <c r="E31" s="5">
        <v>3.7</v>
      </c>
      <c r="F31" s="5">
        <v>5.32</v>
      </c>
      <c r="G31" s="5">
        <v>6.4</v>
      </c>
      <c r="H31" s="5">
        <v>1.88</v>
      </c>
      <c r="I31" s="5">
        <v>0.18</v>
      </c>
      <c r="J31" s="5">
        <v>0.77</v>
      </c>
      <c r="K31" s="5">
        <v>0.02</v>
      </c>
      <c r="L31" s="5">
        <v>0.91</v>
      </c>
      <c r="M31" s="5">
        <v>1.09</v>
      </c>
      <c r="N31" s="5">
        <v>1.25</v>
      </c>
      <c r="O31" s="5">
        <v>24.79</v>
      </c>
    </row>
    <row r="32" spans="1:15" ht="10.5">
      <c r="A32" s="5" t="s">
        <v>1115</v>
      </c>
      <c r="C32" s="5">
        <v>0.88</v>
      </c>
      <c r="D32" s="5">
        <v>1.55</v>
      </c>
      <c r="E32" s="5">
        <v>1.41</v>
      </c>
      <c r="F32" s="5">
        <v>2.44</v>
      </c>
      <c r="G32" s="5">
        <v>5.74</v>
      </c>
      <c r="H32" s="5">
        <v>7.14</v>
      </c>
      <c r="I32" s="5">
        <v>6.75</v>
      </c>
      <c r="J32" s="5">
        <v>2.93</v>
      </c>
      <c r="K32" s="5">
        <v>0.02</v>
      </c>
      <c r="L32" s="5">
        <v>0.91</v>
      </c>
      <c r="M32" s="5">
        <v>0.59</v>
      </c>
      <c r="N32" s="5">
        <v>1.14</v>
      </c>
      <c r="O32" s="5">
        <v>31.49</v>
      </c>
    </row>
    <row r="33" spans="1:15" ht="10.5">
      <c r="A33" s="5" t="s">
        <v>1116</v>
      </c>
      <c r="B33" s="5" t="s">
        <v>1367</v>
      </c>
      <c r="C33" s="5">
        <v>0.85</v>
      </c>
      <c r="D33" s="5">
        <v>0.99</v>
      </c>
      <c r="E33" s="5">
        <v>1.81</v>
      </c>
      <c r="F33" s="5">
        <v>2.83</v>
      </c>
      <c r="G33" s="5">
        <v>5.38</v>
      </c>
      <c r="H33" s="5">
        <v>6.72</v>
      </c>
      <c r="I33" s="5">
        <v>6.29</v>
      </c>
      <c r="J33" s="5">
        <v>5.47</v>
      </c>
      <c r="K33" s="5">
        <v>4.84</v>
      </c>
      <c r="L33" s="5">
        <v>3.24</v>
      </c>
      <c r="M33" s="5">
        <v>1.01</v>
      </c>
      <c r="N33" s="5">
        <v>1.13</v>
      </c>
      <c r="O33" s="5">
        <v>40.57</v>
      </c>
    </row>
    <row r="34" spans="1:15" ht="10.5">
      <c r="A34" s="5" t="s">
        <v>1117</v>
      </c>
      <c r="C34" s="5">
        <v>0.86</v>
      </c>
      <c r="D34" s="5">
        <v>2.38</v>
      </c>
      <c r="E34" s="5">
        <v>3.43</v>
      </c>
      <c r="F34" s="5">
        <v>4.87</v>
      </c>
      <c r="G34" s="5">
        <v>5.74</v>
      </c>
      <c r="H34" s="5">
        <v>5.56</v>
      </c>
      <c r="I34" s="5">
        <v>5.01</v>
      </c>
      <c r="J34" s="5">
        <v>4.9</v>
      </c>
      <c r="K34" s="5">
        <v>3.7</v>
      </c>
      <c r="L34" s="5">
        <v>3.07</v>
      </c>
      <c r="M34" s="5">
        <v>0.98</v>
      </c>
      <c r="N34" s="5">
        <v>1.45</v>
      </c>
      <c r="O34" s="5">
        <v>41.94</v>
      </c>
    </row>
    <row r="35" spans="1:15" ht="10.5">
      <c r="A35" s="5" t="s">
        <v>1118</v>
      </c>
      <c r="C35" s="5">
        <v>0.87</v>
      </c>
      <c r="D35" s="5">
        <v>1.68</v>
      </c>
      <c r="E35" s="5">
        <v>2.22</v>
      </c>
      <c r="F35" s="5">
        <v>3.11</v>
      </c>
      <c r="G35" s="5">
        <v>3.81</v>
      </c>
      <c r="H35" s="5">
        <v>3.12</v>
      </c>
      <c r="I35" s="5">
        <v>2.94</v>
      </c>
      <c r="J35" s="5">
        <v>3.03</v>
      </c>
      <c r="K35" s="5">
        <v>2.01</v>
      </c>
      <c r="L35" s="5">
        <v>2.08</v>
      </c>
      <c r="M35" s="5">
        <v>0.73</v>
      </c>
      <c r="N35" s="5">
        <v>1.3</v>
      </c>
      <c r="O35" s="5">
        <v>26.9</v>
      </c>
    </row>
    <row r="36" spans="1:15" ht="10.5">
      <c r="A36" s="5" t="s">
        <v>1119</v>
      </c>
      <c r="C36" s="5">
        <v>0.85</v>
      </c>
      <c r="D36" s="5">
        <v>0.99</v>
      </c>
      <c r="E36" s="5">
        <v>1.81</v>
      </c>
      <c r="F36" s="5">
        <v>2.83</v>
      </c>
      <c r="G36" s="5">
        <v>5.38</v>
      </c>
      <c r="H36" s="5">
        <v>6.72</v>
      </c>
      <c r="I36" s="5">
        <v>6.29</v>
      </c>
      <c r="J36" s="5">
        <v>5.47</v>
      </c>
      <c r="K36" s="5">
        <v>4.84</v>
      </c>
      <c r="L36" s="5">
        <v>3.24</v>
      </c>
      <c r="M36" s="5">
        <v>1.01</v>
      </c>
      <c r="N36" s="5">
        <v>1.13</v>
      </c>
      <c r="O36" s="5">
        <v>40.57</v>
      </c>
    </row>
    <row r="37" spans="1:15" ht="10.5">
      <c r="A37" s="5" t="s">
        <v>1120</v>
      </c>
      <c r="C37" s="5">
        <v>0.85</v>
      </c>
      <c r="D37" s="5">
        <v>0.99</v>
      </c>
      <c r="E37" s="5">
        <v>1.81</v>
      </c>
      <c r="F37" s="5">
        <v>2.83</v>
      </c>
      <c r="G37" s="5">
        <v>5.38</v>
      </c>
      <c r="H37" s="5">
        <v>6.72</v>
      </c>
      <c r="I37" s="5">
        <v>6.29</v>
      </c>
      <c r="J37" s="5">
        <v>5.47</v>
      </c>
      <c r="K37" s="5">
        <v>4.84</v>
      </c>
      <c r="L37" s="5">
        <v>3.24</v>
      </c>
      <c r="M37" s="5">
        <v>1.01</v>
      </c>
      <c r="N37" s="5">
        <v>1.13</v>
      </c>
      <c r="O37" s="5">
        <v>40.57</v>
      </c>
    </row>
    <row r="38" spans="1:15" ht="10.5">
      <c r="A38" s="5" t="s">
        <v>1121</v>
      </c>
      <c r="C38" s="5">
        <v>0.89</v>
      </c>
      <c r="D38" s="5">
        <v>0.96</v>
      </c>
      <c r="E38" s="5">
        <v>1.1</v>
      </c>
      <c r="F38" s="5">
        <v>1.35</v>
      </c>
      <c r="G38" s="5">
        <v>1.22</v>
      </c>
      <c r="H38" s="5">
        <v>0.44</v>
      </c>
      <c r="I38" s="5">
        <v>0.18</v>
      </c>
      <c r="J38" s="5">
        <v>0.77</v>
      </c>
      <c r="K38" s="5">
        <v>0.02</v>
      </c>
      <c r="L38" s="5">
        <v>0.91</v>
      </c>
      <c r="M38" s="5">
        <v>0.61</v>
      </c>
      <c r="N38" s="5">
        <v>1.15</v>
      </c>
      <c r="O38" s="5">
        <v>9.59</v>
      </c>
    </row>
    <row r="40" spans="1:15" ht="10.5">
      <c r="A40" s="5" t="s">
        <v>1255</v>
      </c>
      <c r="C40" s="10">
        <f>AVERAGE(C12:C19)</f>
        <v>0.8524999999999999</v>
      </c>
      <c r="D40" s="10">
        <f aca="true" t="shared" si="0" ref="D40:O40">AVERAGE(D12:D19)</f>
        <v>1.3462500000000002</v>
      </c>
      <c r="E40" s="10">
        <f t="shared" si="0"/>
        <v>1.8950000000000002</v>
      </c>
      <c r="F40" s="10">
        <f t="shared" si="0"/>
        <v>2.9525</v>
      </c>
      <c r="G40" s="10">
        <f t="shared" si="0"/>
        <v>5.05625</v>
      </c>
      <c r="H40" s="10">
        <f t="shared" si="0"/>
        <v>6.2475000000000005</v>
      </c>
      <c r="I40" s="10">
        <f t="shared" si="0"/>
        <v>6.098750000000001</v>
      </c>
      <c r="J40" s="10">
        <f t="shared" si="0"/>
        <v>5.5275</v>
      </c>
      <c r="K40" s="10">
        <f t="shared" si="0"/>
        <v>4.62125</v>
      </c>
      <c r="L40" s="10">
        <f t="shared" si="0"/>
        <v>3.1112499999999996</v>
      </c>
      <c r="M40" s="10">
        <f t="shared" si="0"/>
        <v>0.8362499999999999</v>
      </c>
      <c r="N40" s="10">
        <f t="shared" si="0"/>
        <v>1.2075</v>
      </c>
      <c r="O40" s="10">
        <f t="shared" si="0"/>
        <v>39.7525</v>
      </c>
    </row>
    <row r="41" spans="1:15" ht="10.5">
      <c r="A41" s="5" t="s">
        <v>1256</v>
      </c>
      <c r="C41" s="10">
        <f>AVERAGE(C33,C22)</f>
        <v>0.865</v>
      </c>
      <c r="D41" s="10">
        <f aca="true" t="shared" si="1" ref="D41:O41">AVERAGE(D33,D22)</f>
        <v>1.125</v>
      </c>
      <c r="E41" s="10">
        <f t="shared" si="1"/>
        <v>2.01</v>
      </c>
      <c r="F41" s="10">
        <f t="shared" si="1"/>
        <v>3.97</v>
      </c>
      <c r="G41" s="10">
        <f t="shared" si="1"/>
        <v>6.585</v>
      </c>
      <c r="H41" s="10">
        <f t="shared" si="1"/>
        <v>7.08</v>
      </c>
      <c r="I41" s="10">
        <f t="shared" si="1"/>
        <v>4.21</v>
      </c>
      <c r="J41" s="10">
        <f t="shared" si="1"/>
        <v>3.12</v>
      </c>
      <c r="K41" s="10">
        <f t="shared" si="1"/>
        <v>2.4299999999999997</v>
      </c>
      <c r="L41" s="10">
        <f t="shared" si="1"/>
        <v>2.075</v>
      </c>
      <c r="M41" s="10">
        <f t="shared" si="1"/>
        <v>0.8</v>
      </c>
      <c r="N41" s="10">
        <f t="shared" si="1"/>
        <v>1.1349999999999998</v>
      </c>
      <c r="O41" s="10">
        <f t="shared" si="1"/>
        <v>35.41</v>
      </c>
    </row>
    <row r="42" spans="1:15" ht="10.5">
      <c r="A42" s="5" t="s">
        <v>1257</v>
      </c>
      <c r="C42" s="10">
        <f>AVERAGE(C27:C31)</f>
        <v>0.882</v>
      </c>
      <c r="D42" s="10">
        <f aca="true" t="shared" si="2" ref="D42:O42">AVERAGE(D27:D31)</f>
        <v>1.5879999999999999</v>
      </c>
      <c r="E42" s="10">
        <f t="shared" si="2"/>
        <v>2.3280000000000003</v>
      </c>
      <c r="F42" s="10">
        <f t="shared" si="2"/>
        <v>3.522</v>
      </c>
      <c r="G42" s="10">
        <f t="shared" si="2"/>
        <v>5.49</v>
      </c>
      <c r="H42" s="10">
        <f t="shared" si="2"/>
        <v>5.805999999999999</v>
      </c>
      <c r="I42" s="10">
        <f t="shared" si="2"/>
        <v>4.164</v>
      </c>
      <c r="J42" s="10">
        <f t="shared" si="2"/>
        <v>2.4939999999999998</v>
      </c>
      <c r="K42" s="10">
        <f t="shared" si="2"/>
        <v>1.212</v>
      </c>
      <c r="L42" s="10">
        <f t="shared" si="2"/>
        <v>1.5020000000000002</v>
      </c>
      <c r="M42" s="10">
        <f t="shared" si="2"/>
        <v>0.826</v>
      </c>
      <c r="N42" s="10">
        <f t="shared" si="2"/>
        <v>1.204</v>
      </c>
      <c r="O42" s="10">
        <f t="shared" si="2"/>
        <v>31.014</v>
      </c>
    </row>
    <row r="43" spans="1:15" ht="10.5">
      <c r="A43" s="5" t="s">
        <v>1258</v>
      </c>
      <c r="C43" s="10">
        <f>AVERAGE(C24:C26,C21)</f>
        <v>0.885</v>
      </c>
      <c r="D43" s="10">
        <f aca="true" t="shared" si="3" ref="D43:O43">AVERAGE(D24:D26,D21)</f>
        <v>2.1325000000000003</v>
      </c>
      <c r="E43" s="10">
        <f t="shared" si="3"/>
        <v>3.08</v>
      </c>
      <c r="F43" s="10">
        <f t="shared" si="3"/>
        <v>4.5825</v>
      </c>
      <c r="G43" s="10">
        <f t="shared" si="3"/>
        <v>5.9275</v>
      </c>
      <c r="H43" s="10">
        <f t="shared" si="3"/>
        <v>5.364999999999999</v>
      </c>
      <c r="I43" s="10">
        <f t="shared" si="3"/>
        <v>5.01</v>
      </c>
      <c r="J43" s="10">
        <f t="shared" si="3"/>
        <v>3.795</v>
      </c>
      <c r="K43" s="10">
        <f t="shared" si="3"/>
        <v>2.4849999999999994</v>
      </c>
      <c r="L43" s="10">
        <f t="shared" si="3"/>
        <v>2.0949999999999998</v>
      </c>
      <c r="M43" s="10">
        <f t="shared" si="3"/>
        <v>0.8099999999999999</v>
      </c>
      <c r="N43" s="10">
        <f t="shared" si="3"/>
        <v>1.255</v>
      </c>
      <c r="O43" s="10">
        <f t="shared" si="3"/>
        <v>37.415</v>
      </c>
    </row>
  </sheetData>
  <sheetProtection password="E65D" sheet="1" objects="1" scenarios="1"/>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O40"/>
  <sheetViews>
    <sheetView workbookViewId="0" topLeftCell="A1">
      <selection activeCell="C37" sqref="C37:O40"/>
    </sheetView>
  </sheetViews>
  <sheetFormatPr defaultColWidth="7.875" defaultRowHeight="12.75"/>
  <cols>
    <col min="1" max="1" width="27.75390625" style="5" customWidth="1"/>
    <col min="2" max="2" width="6.00390625" style="5" customWidth="1"/>
    <col min="3" max="3" width="5.875" style="5" customWidth="1"/>
    <col min="4" max="4" width="6.75390625" style="5" customWidth="1"/>
    <col min="5" max="6" width="5.625" style="5" customWidth="1"/>
    <col min="7" max="7" width="5.125" style="5" customWidth="1"/>
    <col min="8" max="8" width="5.625" style="5" customWidth="1"/>
    <col min="9" max="9" width="5.375" style="5" customWidth="1"/>
    <col min="10" max="10" width="5.625" style="5" customWidth="1"/>
    <col min="11" max="11" width="7.875" style="5" customWidth="1"/>
    <col min="12" max="12" width="5.875" style="5" customWidth="1"/>
    <col min="13" max="14" width="7.875" style="5" customWidth="1"/>
    <col min="15" max="15" width="5.875" style="5" customWidth="1"/>
    <col min="16" max="16384" width="7.875" style="5" customWidth="1"/>
  </cols>
  <sheetData>
    <row r="1" ht="10.5">
      <c r="A1" s="5" t="s">
        <v>1307</v>
      </c>
    </row>
    <row r="2" ht="10.5">
      <c r="A2" s="5" t="s">
        <v>1259</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5.64</v>
      </c>
      <c r="D9" s="5">
        <v>0.49</v>
      </c>
      <c r="E9" s="5">
        <v>0.25</v>
      </c>
      <c r="F9" s="5">
        <v>1</v>
      </c>
      <c r="G9" s="5">
        <v>0.02</v>
      </c>
      <c r="H9" s="5">
        <v>0.03</v>
      </c>
      <c r="I9" s="5">
        <v>0.02</v>
      </c>
      <c r="J9" s="5">
        <v>0</v>
      </c>
      <c r="K9" s="5">
        <v>0.21</v>
      </c>
      <c r="L9" s="5">
        <v>0.52</v>
      </c>
      <c r="M9" s="5">
        <v>3.31</v>
      </c>
      <c r="N9" s="5">
        <v>4.11</v>
      </c>
      <c r="O9" s="5">
        <v>15.6</v>
      </c>
    </row>
    <row r="10" spans="1:15" ht="10.5">
      <c r="A10" s="5" t="s">
        <v>984</v>
      </c>
      <c r="C10" s="5">
        <v>1.53</v>
      </c>
      <c r="D10" s="5">
        <v>2.86</v>
      </c>
      <c r="E10" s="5">
        <v>4.54</v>
      </c>
      <c r="F10" s="5">
        <v>5.51</v>
      </c>
      <c r="G10" s="5">
        <v>6.58</v>
      </c>
      <c r="H10" s="5">
        <v>5.58</v>
      </c>
      <c r="I10" s="5">
        <v>6.56</v>
      </c>
      <c r="J10" s="5">
        <v>6.66</v>
      </c>
      <c r="K10" s="5">
        <v>5.28</v>
      </c>
      <c r="L10" s="5">
        <v>4.16</v>
      </c>
      <c r="M10" s="5">
        <v>2.17</v>
      </c>
      <c r="N10" s="5">
        <v>2.35</v>
      </c>
      <c r="O10" s="5">
        <v>53.77</v>
      </c>
    </row>
    <row r="12" spans="1:15" ht="10.5">
      <c r="A12" s="5" t="s">
        <v>985</v>
      </c>
      <c r="B12" s="5" t="s">
        <v>1017</v>
      </c>
      <c r="C12" s="5">
        <v>1.73</v>
      </c>
      <c r="D12" s="5">
        <v>0.65</v>
      </c>
      <c r="E12" s="5">
        <v>0.75</v>
      </c>
      <c r="F12" s="5">
        <v>2.25</v>
      </c>
      <c r="G12" s="5">
        <v>3.03</v>
      </c>
      <c r="H12" s="5">
        <v>4.1</v>
      </c>
      <c r="I12" s="5">
        <v>5.67</v>
      </c>
      <c r="J12" s="5">
        <v>5.73</v>
      </c>
      <c r="K12" s="5">
        <v>4.5</v>
      </c>
      <c r="L12" s="5">
        <v>3.44</v>
      </c>
      <c r="M12" s="5">
        <v>1.31</v>
      </c>
      <c r="N12" s="5">
        <v>1.75</v>
      </c>
      <c r="O12" s="5">
        <v>34.93</v>
      </c>
    </row>
    <row r="13" spans="1:15" ht="10.5">
      <c r="A13" s="5" t="s">
        <v>1168</v>
      </c>
      <c r="B13" s="5" t="s">
        <v>1017</v>
      </c>
      <c r="C13" s="5">
        <v>1.92</v>
      </c>
      <c r="D13" s="5">
        <v>3.02</v>
      </c>
      <c r="E13" s="5">
        <v>3.89</v>
      </c>
      <c r="F13" s="5">
        <v>5.12</v>
      </c>
      <c r="G13" s="5">
        <v>5.91</v>
      </c>
      <c r="H13" s="5">
        <v>5.68</v>
      </c>
      <c r="I13" s="5">
        <v>7.16</v>
      </c>
      <c r="J13" s="5">
        <v>7.26</v>
      </c>
      <c r="K13" s="5">
        <v>5.88</v>
      </c>
      <c r="L13" s="5">
        <v>3.94</v>
      </c>
      <c r="M13" s="5">
        <v>2.29</v>
      </c>
      <c r="N13" s="5">
        <v>2.94</v>
      </c>
      <c r="O13" s="5">
        <v>55.03</v>
      </c>
    </row>
    <row r="14" spans="1:15" ht="10.5">
      <c r="A14" s="5" t="s">
        <v>1169</v>
      </c>
      <c r="B14" s="5" t="s">
        <v>1017</v>
      </c>
      <c r="C14" s="5">
        <v>1.73</v>
      </c>
      <c r="D14" s="5">
        <v>0.65</v>
      </c>
      <c r="E14" s="5">
        <v>0.75</v>
      </c>
      <c r="F14" s="5">
        <v>2.3</v>
      </c>
      <c r="G14" s="5">
        <v>3.72</v>
      </c>
      <c r="H14" s="5">
        <v>4.77</v>
      </c>
      <c r="I14" s="5">
        <v>5.53</v>
      </c>
      <c r="J14" s="5">
        <v>5.56</v>
      </c>
      <c r="K14" s="5">
        <v>4.65</v>
      </c>
      <c r="L14" s="5">
        <v>3.45</v>
      </c>
      <c r="M14" s="5">
        <v>1.31</v>
      </c>
      <c r="N14" s="5">
        <v>1.75</v>
      </c>
      <c r="O14" s="5">
        <v>36.19</v>
      </c>
    </row>
    <row r="15" spans="1:15" ht="10.5">
      <c r="A15" s="5" t="s">
        <v>1345</v>
      </c>
      <c r="B15" s="5" t="s">
        <v>1017</v>
      </c>
      <c r="C15" s="5">
        <v>1.72</v>
      </c>
      <c r="D15" s="5">
        <v>0.65</v>
      </c>
      <c r="E15" s="5">
        <v>0.52</v>
      </c>
      <c r="F15" s="5">
        <v>1.72</v>
      </c>
      <c r="G15" s="5">
        <v>1.83</v>
      </c>
      <c r="H15" s="5">
        <v>2.31</v>
      </c>
      <c r="I15" s="5">
        <v>2.89</v>
      </c>
      <c r="J15" s="5">
        <v>2.78</v>
      </c>
      <c r="K15" s="5">
        <v>2.27</v>
      </c>
      <c r="L15" s="5">
        <v>2.22</v>
      </c>
      <c r="M15" s="5">
        <v>1.29</v>
      </c>
      <c r="N15" s="5">
        <v>1.75</v>
      </c>
      <c r="O15" s="5">
        <v>21.97</v>
      </c>
    </row>
    <row r="16" spans="1:15" ht="10.5">
      <c r="A16" s="5" t="s">
        <v>403</v>
      </c>
      <c r="B16" s="5" t="s">
        <v>1017</v>
      </c>
      <c r="C16" s="5">
        <v>1.73</v>
      </c>
      <c r="D16" s="5">
        <v>0.65</v>
      </c>
      <c r="E16" s="5">
        <v>0.29</v>
      </c>
      <c r="F16" s="5">
        <v>2</v>
      </c>
      <c r="G16" s="5">
        <v>2.67</v>
      </c>
      <c r="H16" s="5">
        <v>4.37</v>
      </c>
      <c r="I16" s="5">
        <v>6.28</v>
      </c>
      <c r="J16" s="5">
        <v>6.54</v>
      </c>
      <c r="K16" s="5">
        <v>5.37</v>
      </c>
      <c r="L16" s="5">
        <v>3.74</v>
      </c>
      <c r="M16" s="5">
        <v>2.04</v>
      </c>
      <c r="N16" s="5">
        <v>1.75</v>
      </c>
      <c r="O16" s="5">
        <v>37.44</v>
      </c>
    </row>
    <row r="17" spans="1:15" ht="10.5">
      <c r="A17" s="5" t="s">
        <v>1171</v>
      </c>
      <c r="C17" s="5">
        <v>1.73</v>
      </c>
      <c r="D17" s="5">
        <v>0.65</v>
      </c>
      <c r="E17" s="5">
        <v>1.18</v>
      </c>
      <c r="F17" s="5">
        <v>2.64</v>
      </c>
      <c r="G17" s="5">
        <v>4.05</v>
      </c>
      <c r="H17" s="5">
        <v>4.76</v>
      </c>
      <c r="I17" s="5">
        <v>5.2</v>
      </c>
      <c r="J17" s="5">
        <v>5.46</v>
      </c>
      <c r="K17" s="5">
        <v>4.48</v>
      </c>
      <c r="L17" s="5">
        <v>3.66</v>
      </c>
      <c r="M17" s="5">
        <v>2.06</v>
      </c>
      <c r="N17" s="5">
        <v>1.75</v>
      </c>
      <c r="O17" s="5">
        <v>37.63</v>
      </c>
    </row>
    <row r="18" spans="1:15" ht="10.5">
      <c r="A18" s="5" t="s">
        <v>1172</v>
      </c>
      <c r="B18" s="5" t="s">
        <v>1365</v>
      </c>
      <c r="C18" s="5">
        <v>1.83</v>
      </c>
      <c r="D18" s="5">
        <v>3.2</v>
      </c>
      <c r="E18" s="5">
        <v>5.13</v>
      </c>
      <c r="F18" s="5">
        <v>6.14</v>
      </c>
      <c r="G18" s="5">
        <v>3.55</v>
      </c>
      <c r="H18" s="5">
        <v>0.05</v>
      </c>
      <c r="I18" s="5">
        <v>0.02</v>
      </c>
      <c r="J18" s="5">
        <v>0</v>
      </c>
      <c r="K18" s="5">
        <v>0.19</v>
      </c>
      <c r="L18" s="5">
        <v>1.26</v>
      </c>
      <c r="M18" s="5">
        <v>1.36</v>
      </c>
      <c r="N18" s="5">
        <v>2.26</v>
      </c>
      <c r="O18" s="5">
        <v>24.99</v>
      </c>
    </row>
    <row r="19" spans="1:15" ht="10.5">
      <c r="A19" s="5" t="s">
        <v>64</v>
      </c>
      <c r="B19" s="5" t="s">
        <v>1367</v>
      </c>
      <c r="C19" s="5">
        <v>1.69</v>
      </c>
      <c r="D19" s="5">
        <v>0.97</v>
      </c>
      <c r="E19" s="5">
        <v>1.74</v>
      </c>
      <c r="F19" s="5">
        <v>5.42</v>
      </c>
      <c r="G19" s="5">
        <v>7.28</v>
      </c>
      <c r="H19" s="5">
        <v>5.92</v>
      </c>
      <c r="I19" s="5">
        <v>2.02</v>
      </c>
      <c r="J19" s="5">
        <v>0</v>
      </c>
      <c r="K19" s="5">
        <v>0.19</v>
      </c>
      <c r="L19" s="5">
        <v>0.52</v>
      </c>
      <c r="M19" s="5">
        <v>1.28</v>
      </c>
      <c r="N19" s="5">
        <v>1.75</v>
      </c>
      <c r="O19" s="5">
        <v>28.77</v>
      </c>
    </row>
    <row r="20" spans="1:15" ht="10.5">
      <c r="A20" s="5" t="s">
        <v>1173</v>
      </c>
      <c r="C20" s="5">
        <v>1.69</v>
      </c>
      <c r="D20" s="5">
        <v>0.66</v>
      </c>
      <c r="E20" s="5">
        <v>1.41</v>
      </c>
      <c r="F20" s="5">
        <v>1.95</v>
      </c>
      <c r="G20" s="5">
        <v>1.61</v>
      </c>
      <c r="H20" s="5">
        <v>4.69</v>
      </c>
      <c r="I20" s="5">
        <v>7.23</v>
      </c>
      <c r="J20" s="5">
        <v>6.16</v>
      </c>
      <c r="K20" s="5">
        <v>0.9</v>
      </c>
      <c r="L20" s="5">
        <v>0.52</v>
      </c>
      <c r="M20" s="5">
        <v>1.28</v>
      </c>
      <c r="N20" s="5">
        <v>1.74</v>
      </c>
      <c r="O20" s="5">
        <v>29.84</v>
      </c>
    </row>
    <row r="21" spans="1:15" ht="10.5">
      <c r="A21" s="5" t="s">
        <v>1174</v>
      </c>
      <c r="C21" s="5">
        <v>1.69</v>
      </c>
      <c r="D21" s="5">
        <v>1.32</v>
      </c>
      <c r="E21" s="5">
        <v>0.77</v>
      </c>
      <c r="F21" s="5">
        <v>2.36</v>
      </c>
      <c r="G21" s="5">
        <v>5.05</v>
      </c>
      <c r="H21" s="5">
        <v>5.29</v>
      </c>
      <c r="I21" s="5">
        <v>6.15</v>
      </c>
      <c r="J21" s="5">
        <v>2.63</v>
      </c>
      <c r="K21" s="5">
        <v>0.19</v>
      </c>
      <c r="L21" s="5">
        <v>0.52</v>
      </c>
      <c r="M21" s="5">
        <v>1.28</v>
      </c>
      <c r="N21" s="5">
        <v>1.74</v>
      </c>
      <c r="O21" s="5">
        <v>29</v>
      </c>
    </row>
    <row r="22" spans="1:15" ht="10.5">
      <c r="A22" s="5" t="s">
        <v>1175</v>
      </c>
      <c r="B22" s="5" t="s">
        <v>1365</v>
      </c>
      <c r="C22" s="5">
        <v>1.86</v>
      </c>
      <c r="D22" s="5">
        <v>2.95</v>
      </c>
      <c r="E22" s="5">
        <v>4.15</v>
      </c>
      <c r="F22" s="5">
        <v>5.39</v>
      </c>
      <c r="G22" s="5">
        <v>5.98</v>
      </c>
      <c r="H22" s="5">
        <v>5.29</v>
      </c>
      <c r="I22" s="5">
        <v>5.83</v>
      </c>
      <c r="J22" s="5">
        <v>5.97</v>
      </c>
      <c r="K22" s="5">
        <v>4.62</v>
      </c>
      <c r="L22" s="5">
        <v>2.31</v>
      </c>
      <c r="M22" s="5">
        <v>2.05</v>
      </c>
      <c r="N22" s="5">
        <v>2.74</v>
      </c>
      <c r="O22" s="5">
        <v>49.13</v>
      </c>
    </row>
    <row r="23" spans="1:15" ht="10.5">
      <c r="A23" s="5" t="s">
        <v>1109</v>
      </c>
      <c r="B23" s="5" t="s">
        <v>1365</v>
      </c>
      <c r="C23" s="5">
        <v>1.69</v>
      </c>
      <c r="D23" s="5">
        <v>1.77</v>
      </c>
      <c r="E23" s="5">
        <v>2.64</v>
      </c>
      <c r="F23" s="5">
        <v>5.17</v>
      </c>
      <c r="G23" s="5">
        <v>6.2</v>
      </c>
      <c r="H23" s="5">
        <v>5.28</v>
      </c>
      <c r="I23" s="5">
        <v>6.21</v>
      </c>
      <c r="J23" s="5">
        <v>6.34</v>
      </c>
      <c r="K23" s="5">
        <v>5.02</v>
      </c>
      <c r="L23" s="5">
        <v>4.06</v>
      </c>
      <c r="M23" s="5">
        <v>2.38</v>
      </c>
      <c r="N23" s="5">
        <v>1.75</v>
      </c>
      <c r="O23" s="5">
        <v>48.51</v>
      </c>
    </row>
    <row r="24" spans="1:15" ht="10.5">
      <c r="A24" s="5" t="s">
        <v>1110</v>
      </c>
      <c r="B24" s="5" t="s">
        <v>1254</v>
      </c>
      <c r="C24" s="5">
        <v>1.78</v>
      </c>
      <c r="D24" s="5">
        <v>2.02</v>
      </c>
      <c r="E24" s="5">
        <v>4.61</v>
      </c>
      <c r="F24" s="5">
        <v>4.17</v>
      </c>
      <c r="G24" s="5">
        <v>4.07</v>
      </c>
      <c r="H24" s="5">
        <v>5.7</v>
      </c>
      <c r="I24" s="5">
        <v>2.77</v>
      </c>
      <c r="J24" s="5">
        <v>0</v>
      </c>
      <c r="K24" s="5">
        <v>0.19</v>
      </c>
      <c r="L24" s="5">
        <v>0.52</v>
      </c>
      <c r="M24" s="5">
        <v>1.28</v>
      </c>
      <c r="N24" s="5">
        <v>1.75</v>
      </c>
      <c r="O24" s="5">
        <v>28.87</v>
      </c>
    </row>
    <row r="25" spans="1:15" ht="10.5">
      <c r="A25" s="5" t="s">
        <v>1111</v>
      </c>
      <c r="B25" s="5" t="s">
        <v>1254</v>
      </c>
      <c r="C25" s="5">
        <v>1.75</v>
      </c>
      <c r="D25" s="5">
        <v>1.07</v>
      </c>
      <c r="E25" s="5">
        <v>1.08</v>
      </c>
      <c r="F25" s="5">
        <v>3.3</v>
      </c>
      <c r="G25" s="5">
        <v>6.5</v>
      </c>
      <c r="H25" s="5">
        <v>5.99</v>
      </c>
      <c r="I25" s="5">
        <v>6.71</v>
      </c>
      <c r="J25" s="5">
        <v>2.82</v>
      </c>
      <c r="K25" s="5">
        <v>0.19</v>
      </c>
      <c r="L25" s="5">
        <v>0.52</v>
      </c>
      <c r="M25" s="5">
        <v>1.28</v>
      </c>
      <c r="N25" s="5">
        <v>1.74</v>
      </c>
      <c r="O25" s="5">
        <v>32.95</v>
      </c>
    </row>
    <row r="26" spans="1:15" ht="10.5">
      <c r="A26" s="5" t="s">
        <v>1112</v>
      </c>
      <c r="B26" s="5" t="s">
        <v>1254</v>
      </c>
      <c r="C26" s="5">
        <v>1.7</v>
      </c>
      <c r="D26" s="5">
        <v>0.66</v>
      </c>
      <c r="E26" s="5">
        <v>0.88</v>
      </c>
      <c r="F26" s="5">
        <v>1.5</v>
      </c>
      <c r="G26" s="5">
        <v>1.2</v>
      </c>
      <c r="H26" s="5">
        <v>3.12</v>
      </c>
      <c r="I26" s="5">
        <v>6.33</v>
      </c>
      <c r="J26" s="5">
        <v>7.44</v>
      </c>
      <c r="K26" s="5">
        <v>5.91</v>
      </c>
      <c r="L26" s="5">
        <v>4.64</v>
      </c>
      <c r="M26" s="5">
        <v>2.55</v>
      </c>
      <c r="N26" s="5">
        <v>2.47</v>
      </c>
      <c r="O26" s="5">
        <v>38.4</v>
      </c>
    </row>
    <row r="27" spans="1:15" ht="10.5">
      <c r="A27" s="5" t="s">
        <v>1113</v>
      </c>
      <c r="B27" s="5" t="s">
        <v>1254</v>
      </c>
      <c r="C27" s="5">
        <v>1.69</v>
      </c>
      <c r="D27" s="5">
        <v>1.31</v>
      </c>
      <c r="E27" s="5">
        <v>0.63</v>
      </c>
      <c r="F27" s="5">
        <v>3.36</v>
      </c>
      <c r="G27" s="5">
        <v>6.55</v>
      </c>
      <c r="H27" s="5">
        <v>5.53</v>
      </c>
      <c r="I27" s="5">
        <v>2.97</v>
      </c>
      <c r="J27" s="5">
        <v>0</v>
      </c>
      <c r="K27" s="5">
        <v>0.19</v>
      </c>
      <c r="L27" s="5">
        <v>0.52</v>
      </c>
      <c r="M27" s="5">
        <v>1.28</v>
      </c>
      <c r="N27" s="5">
        <v>1.74</v>
      </c>
      <c r="O27" s="5">
        <v>25.77</v>
      </c>
    </row>
    <row r="28" spans="1:15" ht="10.5">
      <c r="A28" s="5" t="s">
        <v>1114</v>
      </c>
      <c r="B28" s="5" t="s">
        <v>1254</v>
      </c>
      <c r="C28" s="5">
        <v>1.82</v>
      </c>
      <c r="D28" s="5">
        <v>2.74</v>
      </c>
      <c r="E28" s="5">
        <v>4.32</v>
      </c>
      <c r="F28" s="5">
        <v>5.43</v>
      </c>
      <c r="G28" s="5">
        <v>5.41</v>
      </c>
      <c r="H28" s="5">
        <v>1.17</v>
      </c>
      <c r="I28" s="5">
        <v>0.02</v>
      </c>
      <c r="J28" s="5">
        <v>0</v>
      </c>
      <c r="K28" s="5">
        <v>0.19</v>
      </c>
      <c r="L28" s="5">
        <v>0.52</v>
      </c>
      <c r="M28" s="5">
        <v>1.92</v>
      </c>
      <c r="N28" s="5">
        <v>2.09</v>
      </c>
      <c r="O28" s="5">
        <v>25.64</v>
      </c>
    </row>
    <row r="29" spans="1:15" ht="10.5">
      <c r="A29" s="5" t="s">
        <v>1115</v>
      </c>
      <c r="C29" s="5">
        <v>1.69</v>
      </c>
      <c r="D29" s="5">
        <v>1.32</v>
      </c>
      <c r="E29" s="5">
        <v>0.77</v>
      </c>
      <c r="F29" s="5">
        <v>2.36</v>
      </c>
      <c r="G29" s="5">
        <v>5.05</v>
      </c>
      <c r="H29" s="5">
        <v>5.29</v>
      </c>
      <c r="I29" s="5">
        <v>6.15</v>
      </c>
      <c r="J29" s="5">
        <v>2.63</v>
      </c>
      <c r="K29" s="5">
        <v>0.19</v>
      </c>
      <c r="L29" s="5">
        <v>0.52</v>
      </c>
      <c r="M29" s="5">
        <v>1.28</v>
      </c>
      <c r="N29" s="5">
        <v>1.74</v>
      </c>
      <c r="O29" s="5">
        <v>29</v>
      </c>
    </row>
    <row r="30" spans="1:15" ht="10.5">
      <c r="A30" s="5" t="s">
        <v>1116</v>
      </c>
      <c r="B30" s="5" t="s">
        <v>1367</v>
      </c>
      <c r="C30" s="5">
        <v>1.73</v>
      </c>
      <c r="D30" s="5">
        <v>0.65</v>
      </c>
      <c r="E30" s="5">
        <v>1.18</v>
      </c>
      <c r="F30" s="5">
        <v>2.64</v>
      </c>
      <c r="G30" s="5">
        <v>4.05</v>
      </c>
      <c r="H30" s="5">
        <v>4.76</v>
      </c>
      <c r="I30" s="5">
        <v>5.2</v>
      </c>
      <c r="J30" s="5">
        <v>5.46</v>
      </c>
      <c r="K30" s="5">
        <v>4.48</v>
      </c>
      <c r="L30" s="5">
        <v>3.66</v>
      </c>
      <c r="M30" s="5">
        <v>2.06</v>
      </c>
      <c r="N30" s="5">
        <v>1.75</v>
      </c>
      <c r="O30" s="5">
        <v>37.63</v>
      </c>
    </row>
    <row r="31" spans="1:15" ht="10.5">
      <c r="A31" s="5" t="s">
        <v>1117</v>
      </c>
      <c r="C31" s="5">
        <v>1.92</v>
      </c>
      <c r="D31" s="5">
        <v>2.71</v>
      </c>
      <c r="E31" s="5">
        <v>3.34</v>
      </c>
      <c r="F31" s="5">
        <v>4.55</v>
      </c>
      <c r="G31" s="5">
        <v>4.1</v>
      </c>
      <c r="H31" s="5">
        <v>3.09</v>
      </c>
      <c r="I31" s="5">
        <v>4.05</v>
      </c>
      <c r="J31" s="5">
        <v>4.1</v>
      </c>
      <c r="K31" s="5">
        <v>3.1</v>
      </c>
      <c r="L31" s="5">
        <v>3.16</v>
      </c>
      <c r="M31" s="5">
        <v>2.06</v>
      </c>
      <c r="N31" s="5">
        <v>2.78</v>
      </c>
      <c r="O31" s="5">
        <v>38.95</v>
      </c>
    </row>
    <row r="32" spans="1:15" ht="10.5">
      <c r="A32" s="5" t="s">
        <v>1118</v>
      </c>
      <c r="C32" s="5">
        <v>1.86</v>
      </c>
      <c r="D32" s="5">
        <v>1.6</v>
      </c>
      <c r="E32" s="5">
        <v>1.61</v>
      </c>
      <c r="F32" s="5">
        <v>2.8</v>
      </c>
      <c r="G32" s="5">
        <v>2.02</v>
      </c>
      <c r="H32" s="5">
        <v>1.62</v>
      </c>
      <c r="I32" s="5">
        <v>1.84</v>
      </c>
      <c r="J32" s="5">
        <v>2.03</v>
      </c>
      <c r="K32" s="5">
        <v>1.56</v>
      </c>
      <c r="L32" s="5">
        <v>1.85</v>
      </c>
      <c r="M32" s="5">
        <v>1.74</v>
      </c>
      <c r="N32" s="5">
        <v>2.31</v>
      </c>
      <c r="O32" s="5">
        <v>22.83</v>
      </c>
    </row>
    <row r="33" spans="1:15" ht="10.5">
      <c r="A33" s="5" t="s">
        <v>1119</v>
      </c>
      <c r="C33" s="5">
        <v>1.73</v>
      </c>
      <c r="D33" s="5">
        <v>0.65</v>
      </c>
      <c r="E33" s="5">
        <v>1.18</v>
      </c>
      <c r="F33" s="5">
        <v>2.64</v>
      </c>
      <c r="G33" s="5">
        <v>4.05</v>
      </c>
      <c r="H33" s="5">
        <v>4.76</v>
      </c>
      <c r="I33" s="5">
        <v>5.2</v>
      </c>
      <c r="J33" s="5">
        <v>5.46</v>
      </c>
      <c r="K33" s="5">
        <v>4.48</v>
      </c>
      <c r="L33" s="5">
        <v>3.66</v>
      </c>
      <c r="M33" s="5">
        <v>2.06</v>
      </c>
      <c r="N33" s="5">
        <v>1.75</v>
      </c>
      <c r="O33" s="5">
        <v>37.63</v>
      </c>
    </row>
    <row r="34" spans="1:15" ht="10.5">
      <c r="A34" s="5" t="s">
        <v>1120</v>
      </c>
      <c r="C34" s="5">
        <v>1.73</v>
      </c>
      <c r="D34" s="5">
        <v>0.65</v>
      </c>
      <c r="E34" s="5">
        <v>1.18</v>
      </c>
      <c r="F34" s="5">
        <v>2.64</v>
      </c>
      <c r="G34" s="5">
        <v>4.05</v>
      </c>
      <c r="H34" s="5">
        <v>4.76</v>
      </c>
      <c r="I34" s="5">
        <v>5.2</v>
      </c>
      <c r="J34" s="5">
        <v>5.46</v>
      </c>
      <c r="K34" s="5">
        <v>4.48</v>
      </c>
      <c r="L34" s="5">
        <v>3.66</v>
      </c>
      <c r="M34" s="5">
        <v>2.06</v>
      </c>
      <c r="N34" s="5">
        <v>1.75</v>
      </c>
      <c r="O34" s="5">
        <v>37.63</v>
      </c>
    </row>
    <row r="35" spans="1:15" ht="10.5">
      <c r="A35" s="5" t="s">
        <v>1121</v>
      </c>
      <c r="C35" s="5">
        <v>1.68</v>
      </c>
      <c r="D35" s="5">
        <v>0.66</v>
      </c>
      <c r="E35" s="5">
        <v>0.29</v>
      </c>
      <c r="F35" s="5">
        <v>1.03</v>
      </c>
      <c r="G35" s="5">
        <v>0.04</v>
      </c>
      <c r="H35" s="5">
        <v>0.03</v>
      </c>
      <c r="I35" s="5">
        <v>0.02</v>
      </c>
      <c r="J35" s="5">
        <v>0</v>
      </c>
      <c r="K35" s="5">
        <v>0.19</v>
      </c>
      <c r="L35" s="5">
        <v>0.52</v>
      </c>
      <c r="M35" s="5">
        <v>1.29</v>
      </c>
      <c r="N35" s="5">
        <v>1.74</v>
      </c>
      <c r="O35" s="5">
        <v>7.48</v>
      </c>
    </row>
    <row r="37" spans="1:15" ht="10.5">
      <c r="A37" s="5" t="s">
        <v>1255</v>
      </c>
      <c r="C37" s="11">
        <f>AVERAGE(C12:C16)</f>
        <v>1.766</v>
      </c>
      <c r="D37" s="11">
        <f aca="true" t="shared" si="0" ref="D37:O37">AVERAGE(D12:D16)</f>
        <v>1.124</v>
      </c>
      <c r="E37" s="11">
        <f t="shared" si="0"/>
        <v>1.24</v>
      </c>
      <c r="F37" s="11">
        <f t="shared" si="0"/>
        <v>2.678</v>
      </c>
      <c r="G37" s="11">
        <f t="shared" si="0"/>
        <v>3.432</v>
      </c>
      <c r="H37" s="11">
        <f t="shared" si="0"/>
        <v>4.246</v>
      </c>
      <c r="I37" s="11">
        <f t="shared" si="0"/>
        <v>5.506</v>
      </c>
      <c r="J37" s="11">
        <f t="shared" si="0"/>
        <v>5.574</v>
      </c>
      <c r="K37" s="11">
        <f t="shared" si="0"/>
        <v>4.534000000000001</v>
      </c>
      <c r="L37" s="11">
        <f t="shared" si="0"/>
        <v>3.3579999999999997</v>
      </c>
      <c r="M37" s="11">
        <f t="shared" si="0"/>
        <v>1.6480000000000001</v>
      </c>
      <c r="N37" s="11">
        <f t="shared" si="0"/>
        <v>1.988</v>
      </c>
      <c r="O37" s="11">
        <f t="shared" si="0"/>
        <v>37.112</v>
      </c>
    </row>
    <row r="38" spans="1:15" ht="10.5">
      <c r="A38" s="5" t="s">
        <v>1256</v>
      </c>
      <c r="C38" s="11">
        <f>AVERAGE(C30,C19)</f>
        <v>1.71</v>
      </c>
      <c r="D38" s="11">
        <f aca="true" t="shared" si="1" ref="D38:O38">AVERAGE(D30,D19)</f>
        <v>0.81</v>
      </c>
      <c r="E38" s="11">
        <f t="shared" si="1"/>
        <v>1.46</v>
      </c>
      <c r="F38" s="11">
        <f t="shared" si="1"/>
        <v>4.03</v>
      </c>
      <c r="G38" s="11">
        <f t="shared" si="1"/>
        <v>5.665</v>
      </c>
      <c r="H38" s="11">
        <f t="shared" si="1"/>
        <v>5.34</v>
      </c>
      <c r="I38" s="11">
        <f t="shared" si="1"/>
        <v>3.6100000000000003</v>
      </c>
      <c r="J38" s="11">
        <f t="shared" si="1"/>
        <v>2.73</v>
      </c>
      <c r="K38" s="11">
        <f t="shared" si="1"/>
        <v>2.3350000000000004</v>
      </c>
      <c r="L38" s="11">
        <f t="shared" si="1"/>
        <v>2.09</v>
      </c>
      <c r="M38" s="11">
        <f t="shared" si="1"/>
        <v>1.67</v>
      </c>
      <c r="N38" s="11">
        <f t="shared" si="1"/>
        <v>1.75</v>
      </c>
      <c r="O38" s="11">
        <f t="shared" si="1"/>
        <v>33.2</v>
      </c>
    </row>
    <row r="39" spans="1:15" ht="10.5">
      <c r="A39" s="5" t="s">
        <v>1257</v>
      </c>
      <c r="C39" s="11">
        <f>AVERAGE(C24:C28)</f>
        <v>1.748</v>
      </c>
      <c r="D39" s="11">
        <f aca="true" t="shared" si="2" ref="D39:O39">AVERAGE(D24:D28)</f>
        <v>1.56</v>
      </c>
      <c r="E39" s="11">
        <f t="shared" si="2"/>
        <v>2.304</v>
      </c>
      <c r="F39" s="11">
        <f t="shared" si="2"/>
        <v>3.5519999999999996</v>
      </c>
      <c r="G39" s="11">
        <f t="shared" si="2"/>
        <v>4.746</v>
      </c>
      <c r="H39" s="11">
        <f t="shared" si="2"/>
        <v>4.302000000000001</v>
      </c>
      <c r="I39" s="11">
        <f t="shared" si="2"/>
        <v>3.7600000000000002</v>
      </c>
      <c r="J39" s="11">
        <f t="shared" si="2"/>
        <v>2.052</v>
      </c>
      <c r="K39" s="11">
        <f t="shared" si="2"/>
        <v>1.334</v>
      </c>
      <c r="L39" s="11">
        <f t="shared" si="2"/>
        <v>1.3439999999999999</v>
      </c>
      <c r="M39" s="11">
        <f t="shared" si="2"/>
        <v>1.6619999999999997</v>
      </c>
      <c r="N39" s="11">
        <f t="shared" si="2"/>
        <v>1.9580000000000002</v>
      </c>
      <c r="O39" s="11">
        <f t="shared" si="2"/>
        <v>30.326</v>
      </c>
    </row>
    <row r="40" spans="1:15" ht="10.5">
      <c r="A40" s="5" t="s">
        <v>1260</v>
      </c>
      <c r="C40" s="11">
        <f>AVERAGE(C22:C23,C18)</f>
        <v>1.7933333333333332</v>
      </c>
      <c r="D40" s="11">
        <f aca="true" t="shared" si="3" ref="D40:O40">AVERAGE(D22:D23,D18)</f>
        <v>2.64</v>
      </c>
      <c r="E40" s="11">
        <f t="shared" si="3"/>
        <v>3.973333333333334</v>
      </c>
      <c r="F40" s="11">
        <f t="shared" si="3"/>
        <v>5.566666666666666</v>
      </c>
      <c r="G40" s="11">
        <f t="shared" si="3"/>
        <v>5.243333333333333</v>
      </c>
      <c r="H40" s="11">
        <f t="shared" si="3"/>
        <v>3.5400000000000005</v>
      </c>
      <c r="I40" s="11">
        <f t="shared" si="3"/>
        <v>4.02</v>
      </c>
      <c r="J40" s="11">
        <f t="shared" si="3"/>
        <v>4.103333333333333</v>
      </c>
      <c r="K40" s="11">
        <f t="shared" si="3"/>
        <v>3.276666666666667</v>
      </c>
      <c r="L40" s="11">
        <f t="shared" si="3"/>
        <v>2.543333333333333</v>
      </c>
      <c r="M40" s="11">
        <f t="shared" si="3"/>
        <v>1.93</v>
      </c>
      <c r="N40" s="11">
        <f t="shared" si="3"/>
        <v>2.25</v>
      </c>
      <c r="O40" s="11">
        <f t="shared" si="3"/>
        <v>40.876666666666665</v>
      </c>
    </row>
  </sheetData>
  <sheetProtection password="E65D" sheet="1" objects="1" scenarios="1"/>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O48"/>
  <sheetViews>
    <sheetView workbookViewId="0" topLeftCell="A1">
      <selection activeCell="A41" sqref="A41"/>
    </sheetView>
  </sheetViews>
  <sheetFormatPr defaultColWidth="7.875" defaultRowHeight="12.75"/>
  <cols>
    <col min="1" max="1" width="28.00390625" style="5" customWidth="1"/>
    <col min="2" max="2" width="4.875" style="5" customWidth="1"/>
    <col min="3" max="3" width="6.00390625" style="5" customWidth="1"/>
    <col min="4" max="4" width="6.375" style="5" customWidth="1"/>
    <col min="5" max="5" width="6.25390625" style="5" customWidth="1"/>
    <col min="6" max="8" width="5.625" style="5" customWidth="1"/>
    <col min="9" max="9" width="5.75390625" style="5" customWidth="1"/>
    <col min="10" max="10" width="6.125" style="5" customWidth="1"/>
    <col min="11" max="11" width="7.875" style="5" customWidth="1"/>
    <col min="12" max="12" width="6.375" style="5" customWidth="1"/>
    <col min="13" max="14" width="7.875" style="5" customWidth="1"/>
    <col min="15" max="15" width="6.125" style="5" customWidth="1"/>
    <col min="16" max="16384" width="7.875" style="5" customWidth="1"/>
  </cols>
  <sheetData>
    <row r="1" ht="10.5">
      <c r="A1" s="5" t="s">
        <v>1307</v>
      </c>
    </row>
    <row r="2" ht="10.5">
      <c r="A2" s="5" t="s">
        <v>1261</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5.68</v>
      </c>
      <c r="D9" s="5">
        <v>0.12</v>
      </c>
      <c r="E9" s="5">
        <v>0.54</v>
      </c>
      <c r="F9" s="5">
        <v>0.14</v>
      </c>
      <c r="G9" s="5">
        <v>0.17</v>
      </c>
      <c r="H9" s="5">
        <v>0.06</v>
      </c>
      <c r="I9" s="5">
        <v>0.84</v>
      </c>
      <c r="J9" s="5">
        <v>0.56</v>
      </c>
      <c r="K9" s="5">
        <v>0.06</v>
      </c>
      <c r="L9" s="5">
        <v>0.81</v>
      </c>
      <c r="M9" s="5">
        <v>3.14</v>
      </c>
      <c r="N9" s="5">
        <v>4.51</v>
      </c>
      <c r="O9" s="5">
        <v>16.63</v>
      </c>
    </row>
    <row r="10" spans="1:15" ht="10.5">
      <c r="A10" s="5" t="s">
        <v>984</v>
      </c>
      <c r="C10" s="5">
        <v>1.45</v>
      </c>
      <c r="D10" s="5">
        <v>2.7</v>
      </c>
      <c r="E10" s="5">
        <v>4.08</v>
      </c>
      <c r="F10" s="5">
        <v>5.49</v>
      </c>
      <c r="G10" s="5">
        <v>6.68</v>
      </c>
      <c r="H10" s="5">
        <v>6.29</v>
      </c>
      <c r="I10" s="5">
        <v>6.5</v>
      </c>
      <c r="J10" s="5">
        <v>6.23</v>
      </c>
      <c r="K10" s="5">
        <v>5.27</v>
      </c>
      <c r="L10" s="5">
        <v>4.09</v>
      </c>
      <c r="M10" s="5">
        <v>2</v>
      </c>
      <c r="N10" s="5">
        <v>1.69</v>
      </c>
      <c r="O10" s="5">
        <v>52.47</v>
      </c>
    </row>
    <row r="12" spans="1:15" ht="10.5">
      <c r="A12" s="5" t="s">
        <v>985</v>
      </c>
      <c r="B12" s="5" t="s">
        <v>1017</v>
      </c>
      <c r="C12" s="5">
        <v>1.65</v>
      </c>
      <c r="D12" s="5">
        <v>0.47</v>
      </c>
      <c r="E12" s="5">
        <v>0.91</v>
      </c>
      <c r="F12" s="5">
        <v>2.43</v>
      </c>
      <c r="G12" s="5">
        <v>5.71</v>
      </c>
      <c r="H12" s="5">
        <v>5.76</v>
      </c>
      <c r="I12" s="5">
        <v>6.6</v>
      </c>
      <c r="J12" s="5">
        <v>6.07</v>
      </c>
      <c r="K12" s="5">
        <v>4.62</v>
      </c>
      <c r="L12" s="5">
        <v>2.9</v>
      </c>
      <c r="M12" s="5">
        <v>1.17</v>
      </c>
      <c r="N12" s="5">
        <v>1.66</v>
      </c>
      <c r="O12" s="5">
        <v>39.96</v>
      </c>
    </row>
    <row r="13" spans="1:15" ht="10.5">
      <c r="A13" s="5" t="s">
        <v>1168</v>
      </c>
      <c r="B13" s="5" t="s">
        <v>1017</v>
      </c>
      <c r="C13" s="5">
        <v>1.67</v>
      </c>
      <c r="D13" s="5">
        <v>2.7</v>
      </c>
      <c r="E13" s="5">
        <v>3.57</v>
      </c>
      <c r="F13" s="5">
        <v>4.75</v>
      </c>
      <c r="G13" s="5">
        <v>6.99</v>
      </c>
      <c r="H13" s="5">
        <v>7.15</v>
      </c>
      <c r="I13" s="5">
        <v>7.36</v>
      </c>
      <c r="J13" s="5">
        <v>6.92</v>
      </c>
      <c r="K13" s="5">
        <v>5.91</v>
      </c>
      <c r="L13" s="5">
        <v>4.04</v>
      </c>
      <c r="M13" s="5">
        <v>1.94</v>
      </c>
      <c r="N13" s="5">
        <v>1.99</v>
      </c>
      <c r="O13" s="5">
        <v>54.99</v>
      </c>
    </row>
    <row r="14" spans="1:15" ht="10.5">
      <c r="A14" s="5" t="s">
        <v>1169</v>
      </c>
      <c r="B14" s="5" t="s">
        <v>1017</v>
      </c>
      <c r="C14" s="5">
        <v>1.65</v>
      </c>
      <c r="D14" s="5">
        <v>0.47</v>
      </c>
      <c r="E14" s="5">
        <v>0.91</v>
      </c>
      <c r="F14" s="5">
        <v>2.21</v>
      </c>
      <c r="G14" s="5">
        <v>5.46</v>
      </c>
      <c r="H14" s="5">
        <v>5.89</v>
      </c>
      <c r="I14" s="5">
        <v>6.42</v>
      </c>
      <c r="J14" s="5">
        <v>6.15</v>
      </c>
      <c r="K14" s="5">
        <v>4.67</v>
      </c>
      <c r="L14" s="5">
        <v>2.79</v>
      </c>
      <c r="M14" s="5">
        <v>1.17</v>
      </c>
      <c r="N14" s="5">
        <v>1.66</v>
      </c>
      <c r="O14" s="5">
        <v>39.45</v>
      </c>
    </row>
    <row r="15" spans="1:15" ht="10.5">
      <c r="A15" s="5" t="s">
        <v>1345</v>
      </c>
      <c r="B15" s="5" t="s">
        <v>1017</v>
      </c>
      <c r="C15" s="5">
        <v>1.66</v>
      </c>
      <c r="D15" s="5">
        <v>0.47</v>
      </c>
      <c r="E15" s="5">
        <v>0.7</v>
      </c>
      <c r="F15" s="5">
        <v>1.2</v>
      </c>
      <c r="G15" s="5">
        <v>3.34</v>
      </c>
      <c r="H15" s="5">
        <v>3.67</v>
      </c>
      <c r="I15" s="5">
        <v>4.03</v>
      </c>
      <c r="J15" s="5">
        <v>3.9</v>
      </c>
      <c r="K15" s="5">
        <v>2.77</v>
      </c>
      <c r="L15" s="5">
        <v>2.16</v>
      </c>
      <c r="M15" s="5">
        <v>1.18</v>
      </c>
      <c r="N15" s="5">
        <v>1.67</v>
      </c>
      <c r="O15" s="5">
        <v>26.75</v>
      </c>
    </row>
    <row r="16" spans="1:15" ht="10.5">
      <c r="A16" s="5" t="s">
        <v>211</v>
      </c>
      <c r="B16" s="5" t="s">
        <v>1017</v>
      </c>
      <c r="C16" s="5">
        <v>1.65</v>
      </c>
      <c r="D16" s="5">
        <v>0.47</v>
      </c>
      <c r="E16" s="5">
        <v>1.13</v>
      </c>
      <c r="F16" s="5">
        <v>2.93</v>
      </c>
      <c r="G16" s="5">
        <v>5.87</v>
      </c>
      <c r="H16" s="5">
        <v>5.41</v>
      </c>
      <c r="I16" s="5">
        <v>6.38</v>
      </c>
      <c r="J16" s="5">
        <v>5.9</v>
      </c>
      <c r="K16" s="5">
        <v>4.42</v>
      </c>
      <c r="L16" s="5">
        <v>2.8</v>
      </c>
      <c r="M16" s="5">
        <v>1.17</v>
      </c>
      <c r="N16" s="5">
        <v>1.66</v>
      </c>
      <c r="O16" s="5">
        <v>39.81</v>
      </c>
    </row>
    <row r="17" spans="1:15" ht="10.5">
      <c r="A17" s="5" t="s">
        <v>212</v>
      </c>
      <c r="B17" s="5" t="s">
        <v>1017</v>
      </c>
      <c r="C17" s="5">
        <v>1.67</v>
      </c>
      <c r="D17" s="5">
        <v>2.28</v>
      </c>
      <c r="E17" s="5">
        <v>2.85</v>
      </c>
      <c r="F17" s="5">
        <v>4.71</v>
      </c>
      <c r="G17" s="5">
        <v>6.84</v>
      </c>
      <c r="H17" s="5">
        <v>6.62</v>
      </c>
      <c r="I17" s="5">
        <v>6.71</v>
      </c>
      <c r="J17" s="5">
        <v>6.59</v>
      </c>
      <c r="K17" s="5">
        <v>5.39</v>
      </c>
      <c r="L17" s="5">
        <v>3.4</v>
      </c>
      <c r="M17" s="5">
        <v>1.59</v>
      </c>
      <c r="N17" s="5">
        <v>1.95</v>
      </c>
      <c r="O17" s="5">
        <v>50.59</v>
      </c>
    </row>
    <row r="18" spans="1:15" ht="10.5">
      <c r="A18" s="5" t="s">
        <v>402</v>
      </c>
      <c r="B18" s="5" t="s">
        <v>1017</v>
      </c>
      <c r="C18" s="5">
        <v>1.66</v>
      </c>
      <c r="D18" s="5">
        <v>0.47</v>
      </c>
      <c r="E18" s="5">
        <v>0.91</v>
      </c>
      <c r="F18" s="5">
        <v>1.87</v>
      </c>
      <c r="G18" s="5">
        <v>4.38</v>
      </c>
      <c r="H18" s="5">
        <v>3.98</v>
      </c>
      <c r="I18" s="5">
        <v>4.6</v>
      </c>
      <c r="J18" s="5">
        <v>4.44</v>
      </c>
      <c r="K18" s="5">
        <v>3.24</v>
      </c>
      <c r="L18" s="5">
        <v>1.83</v>
      </c>
      <c r="M18" s="5">
        <v>1.17</v>
      </c>
      <c r="N18" s="5">
        <v>1.67</v>
      </c>
      <c r="O18" s="5">
        <v>30.22</v>
      </c>
    </row>
    <row r="19" spans="1:15" ht="10.5">
      <c r="A19" s="5" t="s">
        <v>403</v>
      </c>
      <c r="B19" s="5" t="s">
        <v>1017</v>
      </c>
      <c r="C19" s="5">
        <v>1.65</v>
      </c>
      <c r="D19" s="5">
        <v>0.47</v>
      </c>
      <c r="E19" s="5">
        <v>1.06</v>
      </c>
      <c r="F19" s="5">
        <v>1.79</v>
      </c>
      <c r="G19" s="5">
        <v>5.27</v>
      </c>
      <c r="H19" s="5">
        <v>6.85</v>
      </c>
      <c r="I19" s="5">
        <v>6.93</v>
      </c>
      <c r="J19" s="5">
        <v>6.89</v>
      </c>
      <c r="K19" s="5">
        <v>5.28</v>
      </c>
      <c r="L19" s="5">
        <v>3.26</v>
      </c>
      <c r="M19" s="5">
        <v>1.22</v>
      </c>
      <c r="N19" s="5">
        <v>1.66</v>
      </c>
      <c r="O19" s="5">
        <v>42.33</v>
      </c>
    </row>
    <row r="20" spans="1:15" ht="10.5">
      <c r="A20" s="5" t="s">
        <v>1262</v>
      </c>
      <c r="B20" s="5" t="s">
        <v>1017</v>
      </c>
      <c r="C20" s="5">
        <v>1.65</v>
      </c>
      <c r="D20" s="5">
        <v>0.47</v>
      </c>
      <c r="E20" s="5">
        <v>0.49</v>
      </c>
      <c r="F20" s="5">
        <v>1.15</v>
      </c>
      <c r="G20" s="5">
        <v>2.37</v>
      </c>
      <c r="H20" s="5">
        <v>4.72</v>
      </c>
      <c r="I20" s="5">
        <v>6.9</v>
      </c>
      <c r="J20" s="5">
        <v>6.63</v>
      </c>
      <c r="K20" s="5">
        <v>5.22</v>
      </c>
      <c r="L20" s="5">
        <v>3.3</v>
      </c>
      <c r="M20" s="5">
        <v>1.22</v>
      </c>
      <c r="N20" s="5">
        <v>1.66</v>
      </c>
      <c r="O20" s="5">
        <v>35.77</v>
      </c>
    </row>
    <row r="21" spans="1:15" ht="10.5">
      <c r="A21" s="5" t="s">
        <v>1263</v>
      </c>
      <c r="B21" s="5" t="s">
        <v>1017</v>
      </c>
      <c r="C21" s="5">
        <v>1.67</v>
      </c>
      <c r="D21" s="5">
        <v>2.28</v>
      </c>
      <c r="E21" s="5">
        <v>2.72</v>
      </c>
      <c r="F21" s="5">
        <v>3.67</v>
      </c>
      <c r="G21" s="5">
        <v>4.97</v>
      </c>
      <c r="H21" s="5">
        <v>6.23</v>
      </c>
      <c r="I21" s="5">
        <v>7.19</v>
      </c>
      <c r="J21" s="5">
        <v>7.11</v>
      </c>
      <c r="K21" s="5">
        <v>5.91</v>
      </c>
      <c r="L21" s="5">
        <v>4.33</v>
      </c>
      <c r="M21" s="5">
        <v>1.9</v>
      </c>
      <c r="N21" s="5">
        <v>1.96</v>
      </c>
      <c r="O21" s="5">
        <v>49.94</v>
      </c>
    </row>
    <row r="22" spans="1:15" ht="10.5">
      <c r="A22" s="5" t="s">
        <v>1264</v>
      </c>
      <c r="B22" s="5" t="s">
        <v>1017</v>
      </c>
      <c r="C22" s="5">
        <v>1.66</v>
      </c>
      <c r="D22" s="5">
        <v>0.47</v>
      </c>
      <c r="E22" s="5">
        <v>0.49</v>
      </c>
      <c r="F22" s="5">
        <v>0.67</v>
      </c>
      <c r="G22" s="5">
        <v>1.38</v>
      </c>
      <c r="H22" s="5">
        <v>3.27</v>
      </c>
      <c r="I22" s="5">
        <v>4.85</v>
      </c>
      <c r="J22" s="5">
        <v>4.82</v>
      </c>
      <c r="K22" s="5">
        <v>3.66</v>
      </c>
      <c r="L22" s="5">
        <v>2.31</v>
      </c>
      <c r="M22" s="5">
        <v>1.28</v>
      </c>
      <c r="N22" s="5">
        <v>1.67</v>
      </c>
      <c r="O22" s="5">
        <v>26.52</v>
      </c>
    </row>
    <row r="23" spans="1:15" ht="10.5">
      <c r="A23" s="5" t="s">
        <v>1171</v>
      </c>
      <c r="C23" s="5">
        <v>1.65</v>
      </c>
      <c r="D23" s="5">
        <v>0.47</v>
      </c>
      <c r="E23" s="5">
        <v>0.91</v>
      </c>
      <c r="F23" s="5">
        <v>2.34</v>
      </c>
      <c r="G23" s="5">
        <v>5.39</v>
      </c>
      <c r="H23" s="5">
        <v>5.7</v>
      </c>
      <c r="I23" s="5">
        <v>6.26</v>
      </c>
      <c r="J23" s="5">
        <v>5.71</v>
      </c>
      <c r="K23" s="5">
        <v>4.6</v>
      </c>
      <c r="L23" s="5">
        <v>2.62</v>
      </c>
      <c r="M23" s="5">
        <v>1.17</v>
      </c>
      <c r="N23" s="5">
        <v>1.66</v>
      </c>
      <c r="O23" s="5">
        <v>38.48</v>
      </c>
    </row>
    <row r="24" spans="1:15" ht="10.5">
      <c r="A24" s="5" t="s">
        <v>1172</v>
      </c>
      <c r="B24" s="5" t="s">
        <v>1365</v>
      </c>
      <c r="C24" s="5">
        <v>1.72</v>
      </c>
      <c r="D24" s="5">
        <v>2.58</v>
      </c>
      <c r="E24" s="5">
        <v>4.48</v>
      </c>
      <c r="F24" s="5">
        <v>5.99</v>
      </c>
      <c r="G24" s="5">
        <v>3.59</v>
      </c>
      <c r="H24" s="5">
        <v>0.11</v>
      </c>
      <c r="I24" s="5">
        <v>0.75</v>
      </c>
      <c r="J24" s="5">
        <v>0.53</v>
      </c>
      <c r="K24" s="5">
        <v>0.11</v>
      </c>
      <c r="L24" s="5">
        <v>0.78</v>
      </c>
      <c r="M24" s="5">
        <v>1.22</v>
      </c>
      <c r="N24" s="5">
        <v>1.78</v>
      </c>
      <c r="O24" s="5">
        <v>23.63</v>
      </c>
    </row>
    <row r="25" spans="1:15" ht="10.5">
      <c r="A25" s="5" t="s">
        <v>1265</v>
      </c>
      <c r="B25" s="5" t="s">
        <v>1365</v>
      </c>
      <c r="C25" s="5">
        <v>1.7</v>
      </c>
      <c r="D25" s="5">
        <v>0.46</v>
      </c>
      <c r="E25" s="5">
        <v>0.49</v>
      </c>
      <c r="F25" s="5">
        <v>0.58</v>
      </c>
      <c r="G25" s="5">
        <v>6.45</v>
      </c>
      <c r="H25" s="5">
        <v>7.54</v>
      </c>
      <c r="I25" s="5">
        <v>7.94</v>
      </c>
      <c r="J25" s="5">
        <v>7.56</v>
      </c>
      <c r="K25" s="5">
        <v>2.98</v>
      </c>
      <c r="L25" s="5">
        <v>0.79</v>
      </c>
      <c r="M25" s="5">
        <v>1.21</v>
      </c>
      <c r="N25" s="5">
        <v>1.69</v>
      </c>
      <c r="O25" s="5">
        <v>39.37</v>
      </c>
    </row>
    <row r="26" spans="1:15" ht="10.5">
      <c r="A26" s="5" t="s">
        <v>1266</v>
      </c>
      <c r="C26" s="5">
        <v>1.7</v>
      </c>
      <c r="D26" s="5">
        <v>0.46</v>
      </c>
      <c r="E26" s="5">
        <v>0.49</v>
      </c>
      <c r="F26" s="5">
        <v>0.87</v>
      </c>
      <c r="G26" s="5">
        <v>1.33</v>
      </c>
      <c r="H26" s="5">
        <v>3.71</v>
      </c>
      <c r="I26" s="5">
        <v>6.84</v>
      </c>
      <c r="J26" s="5">
        <v>6.78</v>
      </c>
      <c r="K26" s="5">
        <v>5.24</v>
      </c>
      <c r="L26" s="5">
        <v>2.07</v>
      </c>
      <c r="M26" s="5">
        <v>1.2</v>
      </c>
      <c r="N26" s="5">
        <v>1.69</v>
      </c>
      <c r="O26" s="5">
        <v>32.38</v>
      </c>
    </row>
    <row r="27" spans="1:15" ht="10.5">
      <c r="A27" s="5" t="s">
        <v>64</v>
      </c>
      <c r="B27" s="5" t="s">
        <v>1367</v>
      </c>
      <c r="C27" s="5">
        <v>1.7</v>
      </c>
      <c r="D27" s="5">
        <v>0.76</v>
      </c>
      <c r="E27" s="5">
        <v>1.73</v>
      </c>
      <c r="F27" s="5">
        <v>5.29</v>
      </c>
      <c r="G27" s="5">
        <v>7.65</v>
      </c>
      <c r="H27" s="5">
        <v>6.57</v>
      </c>
      <c r="I27" s="5">
        <v>2.07</v>
      </c>
      <c r="J27" s="5">
        <v>0.54</v>
      </c>
      <c r="K27" s="5">
        <v>0.11</v>
      </c>
      <c r="L27" s="5">
        <v>0.78</v>
      </c>
      <c r="M27" s="5">
        <v>1.21</v>
      </c>
      <c r="N27" s="5">
        <v>1.69</v>
      </c>
      <c r="O27" s="5">
        <v>30.09</v>
      </c>
    </row>
    <row r="28" spans="1:15" ht="10.5">
      <c r="A28" s="5" t="s">
        <v>1173</v>
      </c>
      <c r="C28" s="5">
        <v>1.7</v>
      </c>
      <c r="D28" s="5">
        <v>0.46</v>
      </c>
      <c r="E28" s="5">
        <v>1.64</v>
      </c>
      <c r="F28" s="5">
        <v>1.39</v>
      </c>
      <c r="G28" s="5">
        <v>2.31</v>
      </c>
      <c r="H28" s="5">
        <v>5.64</v>
      </c>
      <c r="I28" s="5">
        <v>6.73</v>
      </c>
      <c r="J28" s="5">
        <v>5.03</v>
      </c>
      <c r="K28" s="5">
        <v>0.59</v>
      </c>
      <c r="L28" s="5">
        <v>0.78</v>
      </c>
      <c r="M28" s="5">
        <v>1.21</v>
      </c>
      <c r="N28" s="5">
        <v>1.69</v>
      </c>
      <c r="O28" s="5">
        <v>29.16</v>
      </c>
    </row>
    <row r="29" spans="1:15" ht="10.5">
      <c r="A29" s="5" t="s">
        <v>1174</v>
      </c>
      <c r="C29" s="5">
        <v>1.7</v>
      </c>
      <c r="D29" s="5">
        <v>0.46</v>
      </c>
      <c r="E29" s="5">
        <v>1.64</v>
      </c>
      <c r="F29" s="5">
        <v>1.4</v>
      </c>
      <c r="G29" s="5">
        <v>2.37</v>
      </c>
      <c r="H29" s="5">
        <v>5.88</v>
      </c>
      <c r="I29" s="5">
        <v>6.31</v>
      </c>
      <c r="J29" s="5">
        <v>2.8</v>
      </c>
      <c r="K29" s="5">
        <v>0.11</v>
      </c>
      <c r="L29" s="5">
        <v>0.78</v>
      </c>
      <c r="M29" s="5">
        <v>1.21</v>
      </c>
      <c r="N29" s="5">
        <v>1.69</v>
      </c>
      <c r="O29" s="5">
        <v>26.32</v>
      </c>
    </row>
    <row r="30" spans="1:15" ht="10.5">
      <c r="A30" s="5" t="s">
        <v>1175</v>
      </c>
      <c r="C30" s="5">
        <v>1.72</v>
      </c>
      <c r="D30" s="5">
        <v>2.69</v>
      </c>
      <c r="E30" s="5">
        <v>3.9</v>
      </c>
      <c r="F30" s="5">
        <v>5.15</v>
      </c>
      <c r="G30" s="5">
        <v>6.18</v>
      </c>
      <c r="H30" s="5">
        <v>5.87</v>
      </c>
      <c r="I30" s="5">
        <v>5.89</v>
      </c>
      <c r="J30" s="5">
        <v>5.68</v>
      </c>
      <c r="K30" s="5">
        <v>4.75</v>
      </c>
      <c r="L30" s="5">
        <v>2.57</v>
      </c>
      <c r="M30" s="5">
        <v>1.82</v>
      </c>
      <c r="N30" s="5">
        <v>1.98</v>
      </c>
      <c r="O30" s="5">
        <v>48.2</v>
      </c>
    </row>
    <row r="31" spans="1:15" ht="10.5">
      <c r="A31" s="5" t="s">
        <v>1109</v>
      </c>
      <c r="B31" s="5" t="s">
        <v>1365</v>
      </c>
      <c r="C31" s="5">
        <v>1.7</v>
      </c>
      <c r="D31" s="5">
        <v>1.09</v>
      </c>
      <c r="E31" s="5">
        <v>2.24</v>
      </c>
      <c r="F31" s="5">
        <v>4.57</v>
      </c>
      <c r="G31" s="5">
        <v>6.47</v>
      </c>
      <c r="H31" s="5">
        <v>6.23</v>
      </c>
      <c r="I31" s="5">
        <v>6.6</v>
      </c>
      <c r="J31" s="5">
        <v>6.31</v>
      </c>
      <c r="K31" s="5">
        <v>5.11</v>
      </c>
      <c r="L31" s="5">
        <v>3.56</v>
      </c>
      <c r="M31" s="5">
        <v>1.65</v>
      </c>
      <c r="N31" s="5">
        <v>1.69</v>
      </c>
      <c r="O31" s="5">
        <v>47.21</v>
      </c>
    </row>
    <row r="32" spans="1:15" ht="10.5">
      <c r="A32" s="5" t="s">
        <v>1110</v>
      </c>
      <c r="B32" s="5" t="s">
        <v>1254</v>
      </c>
      <c r="C32" s="5">
        <v>1.71</v>
      </c>
      <c r="D32" s="5">
        <v>1.26</v>
      </c>
      <c r="E32" s="5">
        <v>3.89</v>
      </c>
      <c r="F32" s="5">
        <v>5.75</v>
      </c>
      <c r="G32" s="5">
        <v>1.75</v>
      </c>
      <c r="H32" s="5">
        <v>0.09</v>
      </c>
      <c r="I32" s="5">
        <v>0.75</v>
      </c>
      <c r="J32" s="5">
        <v>1.57</v>
      </c>
      <c r="K32" s="5">
        <v>1.46</v>
      </c>
      <c r="L32" s="5">
        <v>1.94</v>
      </c>
      <c r="M32" s="5">
        <v>1.77</v>
      </c>
      <c r="N32" s="5">
        <v>1.96</v>
      </c>
      <c r="O32" s="5">
        <v>23.9</v>
      </c>
    </row>
    <row r="33" spans="1:15" ht="10.5">
      <c r="A33" s="5" t="s">
        <v>1111</v>
      </c>
      <c r="B33" s="5" t="s">
        <v>1254</v>
      </c>
      <c r="C33" s="5">
        <v>1.7</v>
      </c>
      <c r="D33" s="5">
        <v>0.46</v>
      </c>
      <c r="E33" s="5">
        <v>1.25</v>
      </c>
      <c r="F33" s="5">
        <v>0.89</v>
      </c>
      <c r="G33" s="5">
        <v>3.48</v>
      </c>
      <c r="H33" s="5">
        <v>6.66</v>
      </c>
      <c r="I33" s="5">
        <v>6.38</v>
      </c>
      <c r="J33" s="5">
        <v>1.63</v>
      </c>
      <c r="K33" s="5">
        <v>0.11</v>
      </c>
      <c r="L33" s="5">
        <v>0.78</v>
      </c>
      <c r="M33" s="5">
        <v>1.21</v>
      </c>
      <c r="N33" s="5">
        <v>1.69</v>
      </c>
      <c r="O33" s="5">
        <v>26.22</v>
      </c>
    </row>
    <row r="34" spans="1:15" ht="10.5">
      <c r="A34" s="5" t="s">
        <v>1112</v>
      </c>
      <c r="B34" s="5" t="s">
        <v>1254</v>
      </c>
      <c r="C34" s="5">
        <v>1.7</v>
      </c>
      <c r="D34" s="5">
        <v>0.86</v>
      </c>
      <c r="E34" s="5">
        <v>2.28</v>
      </c>
      <c r="F34" s="5">
        <v>5.79</v>
      </c>
      <c r="G34" s="5">
        <v>7.47</v>
      </c>
      <c r="H34" s="5">
        <v>6.93</v>
      </c>
      <c r="I34" s="5">
        <v>6.61</v>
      </c>
      <c r="J34" s="5">
        <v>0.66</v>
      </c>
      <c r="K34" s="5">
        <v>0.11</v>
      </c>
      <c r="L34" s="5">
        <v>0.78</v>
      </c>
      <c r="M34" s="5">
        <v>1.21</v>
      </c>
      <c r="N34" s="5">
        <v>1.69</v>
      </c>
      <c r="O34" s="5">
        <v>36.08</v>
      </c>
    </row>
    <row r="35" spans="1:15" ht="10.5">
      <c r="A35" s="5" t="s">
        <v>1113</v>
      </c>
      <c r="B35" s="5" t="s">
        <v>1254</v>
      </c>
      <c r="C35" s="5">
        <v>1.7</v>
      </c>
      <c r="D35" s="5">
        <v>0.46</v>
      </c>
      <c r="E35" s="5">
        <v>0.49</v>
      </c>
      <c r="F35" s="5">
        <v>0.19</v>
      </c>
      <c r="G35" s="5">
        <v>0.92</v>
      </c>
      <c r="H35" s="5">
        <v>1.04</v>
      </c>
      <c r="I35" s="5">
        <v>4.06</v>
      </c>
      <c r="J35" s="5">
        <v>5.14</v>
      </c>
      <c r="K35" s="5">
        <v>1.76</v>
      </c>
      <c r="L35" s="5">
        <v>0.78</v>
      </c>
      <c r="M35" s="5">
        <v>1.21</v>
      </c>
      <c r="N35" s="5">
        <v>1.69</v>
      </c>
      <c r="O35" s="5">
        <v>19.42</v>
      </c>
    </row>
    <row r="36" spans="1:15" ht="10.5">
      <c r="A36" s="5" t="s">
        <v>1114</v>
      </c>
      <c r="B36" s="5" t="s">
        <v>1254</v>
      </c>
      <c r="C36" s="5">
        <v>1.72</v>
      </c>
      <c r="D36" s="5">
        <v>2.27</v>
      </c>
      <c r="E36" s="5">
        <v>3.57</v>
      </c>
      <c r="F36" s="5">
        <v>4.93</v>
      </c>
      <c r="G36" s="5">
        <v>4.73</v>
      </c>
      <c r="H36" s="5">
        <v>0.85</v>
      </c>
      <c r="I36" s="5">
        <v>0.75</v>
      </c>
      <c r="J36" s="5">
        <v>0.53</v>
      </c>
      <c r="K36" s="5">
        <v>0.11</v>
      </c>
      <c r="L36" s="5">
        <v>0.78</v>
      </c>
      <c r="M36" s="5">
        <v>1.87</v>
      </c>
      <c r="N36" s="5">
        <v>1.78</v>
      </c>
      <c r="O36" s="5">
        <v>23.9</v>
      </c>
    </row>
    <row r="37" spans="1:15" ht="10.5">
      <c r="A37" s="5" t="s">
        <v>1115</v>
      </c>
      <c r="C37" s="5">
        <v>1.7</v>
      </c>
      <c r="D37" s="5">
        <v>0.46</v>
      </c>
      <c r="E37" s="5">
        <v>1.64</v>
      </c>
      <c r="F37" s="5">
        <v>1.4</v>
      </c>
      <c r="G37" s="5">
        <v>2.37</v>
      </c>
      <c r="H37" s="5">
        <v>5.88</v>
      </c>
      <c r="I37" s="5">
        <v>6.31</v>
      </c>
      <c r="J37" s="5">
        <v>2.8</v>
      </c>
      <c r="K37" s="5">
        <v>0.11</v>
      </c>
      <c r="L37" s="5">
        <v>0.78</v>
      </c>
      <c r="M37" s="5">
        <v>1.21</v>
      </c>
      <c r="N37" s="5">
        <v>1.69</v>
      </c>
      <c r="O37" s="5">
        <v>26.32</v>
      </c>
    </row>
    <row r="38" spans="1:15" ht="10.5">
      <c r="A38" s="5" t="s">
        <v>1116</v>
      </c>
      <c r="B38" s="5" t="s">
        <v>1367</v>
      </c>
      <c r="C38" s="5">
        <v>1.65</v>
      </c>
      <c r="D38" s="5">
        <v>0.47</v>
      </c>
      <c r="E38" s="5">
        <v>0.91</v>
      </c>
      <c r="F38" s="5">
        <v>2.34</v>
      </c>
      <c r="G38" s="5">
        <v>5.39</v>
      </c>
      <c r="H38" s="5">
        <v>5.7</v>
      </c>
      <c r="I38" s="5">
        <v>6.26</v>
      </c>
      <c r="J38" s="5">
        <v>5.71</v>
      </c>
      <c r="K38" s="5">
        <v>4.6</v>
      </c>
      <c r="L38" s="5">
        <v>2.62</v>
      </c>
      <c r="M38" s="5">
        <v>1.17</v>
      </c>
      <c r="N38" s="5">
        <v>1.66</v>
      </c>
      <c r="O38" s="5">
        <v>38.48</v>
      </c>
    </row>
    <row r="39" spans="1:15" ht="10.5">
      <c r="A39" s="5" t="s">
        <v>1117</v>
      </c>
      <c r="C39" s="5">
        <v>1.67</v>
      </c>
      <c r="D39" s="5">
        <v>2.42</v>
      </c>
      <c r="E39" s="5">
        <v>3.11</v>
      </c>
      <c r="F39" s="5">
        <v>4.23</v>
      </c>
      <c r="G39" s="5">
        <v>4.71</v>
      </c>
      <c r="H39" s="5">
        <v>4.31</v>
      </c>
      <c r="I39" s="5">
        <v>5.05</v>
      </c>
      <c r="J39" s="5">
        <v>4.77</v>
      </c>
      <c r="K39" s="5">
        <v>3.74</v>
      </c>
      <c r="L39" s="5">
        <v>3.49</v>
      </c>
      <c r="M39" s="5">
        <v>1.92</v>
      </c>
      <c r="N39" s="5">
        <v>1.98</v>
      </c>
      <c r="O39" s="5">
        <v>41.4</v>
      </c>
    </row>
    <row r="40" spans="1:15" ht="10.5">
      <c r="A40" s="5" t="s">
        <v>1118</v>
      </c>
      <c r="C40" s="5">
        <v>1.68</v>
      </c>
      <c r="D40" s="5">
        <v>1.37</v>
      </c>
      <c r="E40" s="5">
        <v>1.78</v>
      </c>
      <c r="F40" s="5">
        <v>2.55</v>
      </c>
      <c r="G40" s="5">
        <v>2.92</v>
      </c>
      <c r="H40" s="5">
        <v>2.6</v>
      </c>
      <c r="I40" s="5">
        <v>3.29</v>
      </c>
      <c r="J40" s="5">
        <v>3.06</v>
      </c>
      <c r="K40" s="5">
        <v>2.21</v>
      </c>
      <c r="L40" s="5">
        <v>2.5</v>
      </c>
      <c r="M40" s="5">
        <v>1.62</v>
      </c>
      <c r="N40" s="5">
        <v>1.85</v>
      </c>
      <c r="O40" s="5">
        <v>27.44</v>
      </c>
    </row>
    <row r="41" spans="1:15" ht="10.5">
      <c r="A41" s="5" t="s">
        <v>1119</v>
      </c>
      <c r="C41" s="5">
        <v>1.65</v>
      </c>
      <c r="D41" s="5">
        <v>0.47</v>
      </c>
      <c r="E41" s="5">
        <v>0.91</v>
      </c>
      <c r="F41" s="5">
        <v>2.34</v>
      </c>
      <c r="G41" s="5">
        <v>5.39</v>
      </c>
      <c r="H41" s="5">
        <v>5.7</v>
      </c>
      <c r="I41" s="5">
        <v>6.26</v>
      </c>
      <c r="J41" s="5">
        <v>5.71</v>
      </c>
      <c r="K41" s="5">
        <v>4.6</v>
      </c>
      <c r="L41" s="5">
        <v>2.62</v>
      </c>
      <c r="M41" s="5">
        <v>1.17</v>
      </c>
      <c r="N41" s="5">
        <v>1.66</v>
      </c>
      <c r="O41" s="5">
        <v>38.48</v>
      </c>
    </row>
    <row r="42" spans="1:15" ht="10.5">
      <c r="A42" s="5" t="s">
        <v>1120</v>
      </c>
      <c r="C42" s="5">
        <v>1.65</v>
      </c>
      <c r="D42" s="5">
        <v>0.47</v>
      </c>
      <c r="E42" s="5">
        <v>0.91</v>
      </c>
      <c r="F42" s="5">
        <v>2.34</v>
      </c>
      <c r="G42" s="5">
        <v>5.39</v>
      </c>
      <c r="H42" s="5">
        <v>5.7</v>
      </c>
      <c r="I42" s="5">
        <v>6.26</v>
      </c>
      <c r="J42" s="5">
        <v>5.71</v>
      </c>
      <c r="K42" s="5">
        <v>4.6</v>
      </c>
      <c r="L42" s="5">
        <v>2.62</v>
      </c>
      <c r="M42" s="5">
        <v>1.17</v>
      </c>
      <c r="N42" s="5">
        <v>1.66</v>
      </c>
      <c r="O42" s="5">
        <v>38.48</v>
      </c>
    </row>
    <row r="43" spans="1:15" ht="10.5">
      <c r="A43" s="5" t="s">
        <v>1121</v>
      </c>
      <c r="C43" s="5">
        <v>1.72</v>
      </c>
      <c r="D43" s="5">
        <v>0.45</v>
      </c>
      <c r="E43" s="5">
        <v>0.49</v>
      </c>
      <c r="F43" s="5">
        <v>0.19</v>
      </c>
      <c r="G43" s="5">
        <v>0.16</v>
      </c>
      <c r="H43" s="5">
        <v>0.09</v>
      </c>
      <c r="I43" s="5">
        <v>0.75</v>
      </c>
      <c r="J43" s="5">
        <v>0.53</v>
      </c>
      <c r="K43" s="5">
        <v>0.11</v>
      </c>
      <c r="L43" s="5">
        <v>0.78</v>
      </c>
      <c r="M43" s="5">
        <v>1.22</v>
      </c>
      <c r="N43" s="5">
        <v>1.69</v>
      </c>
      <c r="O43" s="5">
        <v>8.18</v>
      </c>
    </row>
    <row r="45" spans="1:15" ht="10.5">
      <c r="A45" s="5" t="s">
        <v>1255</v>
      </c>
      <c r="C45" s="12">
        <f>AVERAGE(C12:C22)</f>
        <v>1.658181818181818</v>
      </c>
      <c r="D45" s="12">
        <f aca="true" t="shared" si="0" ref="D45:O45">AVERAGE(D12:D22)</f>
        <v>1.0018181818181817</v>
      </c>
      <c r="E45" s="12">
        <f t="shared" si="0"/>
        <v>1.4309090909090911</v>
      </c>
      <c r="F45" s="12">
        <f t="shared" si="0"/>
        <v>2.4890909090909092</v>
      </c>
      <c r="G45" s="12">
        <f t="shared" si="0"/>
        <v>4.78</v>
      </c>
      <c r="H45" s="12">
        <f t="shared" si="0"/>
        <v>5.413636363636364</v>
      </c>
      <c r="I45" s="12">
        <f t="shared" si="0"/>
        <v>6.179090909090909</v>
      </c>
      <c r="J45" s="12">
        <f t="shared" si="0"/>
        <v>5.947272727272727</v>
      </c>
      <c r="K45" s="12">
        <f t="shared" si="0"/>
        <v>4.6445454545454545</v>
      </c>
      <c r="L45" s="12">
        <f t="shared" si="0"/>
        <v>3.010909090909091</v>
      </c>
      <c r="M45" s="12">
        <f t="shared" si="0"/>
        <v>1.3645454545454545</v>
      </c>
      <c r="N45" s="12">
        <f t="shared" si="0"/>
        <v>1.7463636363636363</v>
      </c>
      <c r="O45" s="12">
        <f t="shared" si="0"/>
        <v>39.66636363636363</v>
      </c>
    </row>
    <row r="46" spans="1:15" ht="10.5">
      <c r="A46" s="5" t="s">
        <v>1256</v>
      </c>
      <c r="C46" s="12">
        <f>AVERAGE(C27,C38)</f>
        <v>1.6749999999999998</v>
      </c>
      <c r="D46" s="12">
        <f aca="true" t="shared" si="1" ref="D46:O46">AVERAGE(D27,D38)</f>
        <v>0.615</v>
      </c>
      <c r="E46" s="12">
        <f t="shared" si="1"/>
        <v>1.32</v>
      </c>
      <c r="F46" s="12">
        <f t="shared" si="1"/>
        <v>3.815</v>
      </c>
      <c r="G46" s="12">
        <f t="shared" si="1"/>
        <v>6.52</v>
      </c>
      <c r="H46" s="12">
        <f t="shared" si="1"/>
        <v>6.135</v>
      </c>
      <c r="I46" s="12">
        <f t="shared" si="1"/>
        <v>4.165</v>
      </c>
      <c r="J46" s="12">
        <f t="shared" si="1"/>
        <v>3.125</v>
      </c>
      <c r="K46" s="12">
        <f t="shared" si="1"/>
        <v>2.355</v>
      </c>
      <c r="L46" s="12">
        <f t="shared" si="1"/>
        <v>1.7000000000000002</v>
      </c>
      <c r="M46" s="12">
        <f t="shared" si="1"/>
        <v>1.19</v>
      </c>
      <c r="N46" s="12">
        <f t="shared" si="1"/>
        <v>1.6749999999999998</v>
      </c>
      <c r="O46" s="12">
        <f t="shared" si="1"/>
        <v>34.285</v>
      </c>
    </row>
    <row r="47" spans="1:15" ht="10.5">
      <c r="A47" s="5" t="s">
        <v>1257</v>
      </c>
      <c r="C47" s="12">
        <f>AVERAGE(C32:C36)</f>
        <v>1.7060000000000002</v>
      </c>
      <c r="D47" s="12">
        <f aca="true" t="shared" si="2" ref="D47:O47">AVERAGE(D32:D36)</f>
        <v>1.062</v>
      </c>
      <c r="E47" s="12">
        <f t="shared" si="2"/>
        <v>2.2960000000000003</v>
      </c>
      <c r="F47" s="12">
        <f t="shared" si="2"/>
        <v>3.5099999999999993</v>
      </c>
      <c r="G47" s="12">
        <f t="shared" si="2"/>
        <v>3.6700000000000004</v>
      </c>
      <c r="H47" s="12">
        <f t="shared" si="2"/>
        <v>3.114</v>
      </c>
      <c r="I47" s="12">
        <f t="shared" si="2"/>
        <v>3.71</v>
      </c>
      <c r="J47" s="12">
        <f t="shared" si="2"/>
        <v>1.906</v>
      </c>
      <c r="K47" s="12">
        <f t="shared" si="2"/>
        <v>0.7100000000000001</v>
      </c>
      <c r="L47" s="12">
        <f t="shared" si="2"/>
        <v>1.012</v>
      </c>
      <c r="M47" s="12">
        <f t="shared" si="2"/>
        <v>1.454</v>
      </c>
      <c r="N47" s="12">
        <f t="shared" si="2"/>
        <v>1.7619999999999998</v>
      </c>
      <c r="O47" s="12">
        <f t="shared" si="2"/>
        <v>25.903999999999996</v>
      </c>
    </row>
    <row r="48" spans="1:15" ht="10.5">
      <c r="A48" s="5" t="s">
        <v>1260</v>
      </c>
      <c r="C48" s="12">
        <f>AVERAGE(C31,C24:C25)</f>
        <v>1.7066666666666668</v>
      </c>
      <c r="D48" s="12">
        <f aca="true" t="shared" si="3" ref="D48:O48">AVERAGE(D31,D24:D25)</f>
        <v>1.3766666666666667</v>
      </c>
      <c r="E48" s="12">
        <f t="shared" si="3"/>
        <v>2.4033333333333338</v>
      </c>
      <c r="F48" s="12">
        <f t="shared" si="3"/>
        <v>3.7133333333333334</v>
      </c>
      <c r="G48" s="12">
        <f t="shared" si="3"/>
        <v>5.503333333333333</v>
      </c>
      <c r="H48" s="12">
        <f t="shared" si="3"/>
        <v>4.626666666666667</v>
      </c>
      <c r="I48" s="12">
        <f t="shared" si="3"/>
        <v>5.096666666666667</v>
      </c>
      <c r="J48" s="12">
        <f t="shared" si="3"/>
        <v>4.8</v>
      </c>
      <c r="K48" s="12">
        <f t="shared" si="3"/>
        <v>2.733333333333334</v>
      </c>
      <c r="L48" s="12">
        <f t="shared" si="3"/>
        <v>1.71</v>
      </c>
      <c r="M48" s="12">
        <f t="shared" si="3"/>
        <v>1.36</v>
      </c>
      <c r="N48" s="12">
        <f t="shared" si="3"/>
        <v>1.72</v>
      </c>
      <c r="O48" s="12">
        <f t="shared" si="3"/>
        <v>36.73666666666667</v>
      </c>
    </row>
  </sheetData>
  <sheetProtection password="E65D" sheet="1" objects="1" scenarios="1"/>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O52"/>
  <sheetViews>
    <sheetView workbookViewId="0" topLeftCell="A1">
      <selection activeCell="A49" sqref="A49:A52"/>
    </sheetView>
  </sheetViews>
  <sheetFormatPr defaultColWidth="7.875" defaultRowHeight="12.75"/>
  <cols>
    <col min="1" max="1" width="28.75390625" style="5" customWidth="1"/>
    <col min="2" max="2" width="6.25390625" style="5" customWidth="1"/>
    <col min="3" max="3" width="6.125" style="5" customWidth="1"/>
    <col min="4" max="4" width="6.875" style="5" customWidth="1"/>
    <col min="5" max="9" width="5.625" style="5" customWidth="1"/>
    <col min="10" max="10" width="5.75390625" style="5" customWidth="1"/>
    <col min="11" max="11" width="7.875" style="5" customWidth="1"/>
    <col min="12" max="12" width="6.25390625" style="5" customWidth="1"/>
    <col min="13" max="14" width="7.875" style="5" customWidth="1"/>
    <col min="15" max="15" width="6.00390625" style="5" customWidth="1"/>
    <col min="16" max="16384" width="7.875" style="5" customWidth="1"/>
  </cols>
  <sheetData>
    <row r="1" ht="10.5">
      <c r="A1" s="5" t="s">
        <v>1307</v>
      </c>
    </row>
    <row r="2" ht="10.5">
      <c r="A2" s="5" t="s">
        <v>1249</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6.81</v>
      </c>
      <c r="D9" s="5">
        <v>0.27</v>
      </c>
      <c r="E9" s="5">
        <v>1.34</v>
      </c>
      <c r="F9" s="5">
        <v>0.22</v>
      </c>
      <c r="G9" s="5">
        <v>0.21</v>
      </c>
      <c r="H9" s="5">
        <v>0.2</v>
      </c>
      <c r="I9" s="5">
        <v>0.13</v>
      </c>
      <c r="J9" s="5">
        <v>0.34</v>
      </c>
      <c r="K9" s="5">
        <v>0.07</v>
      </c>
      <c r="L9" s="5">
        <v>0.64</v>
      </c>
      <c r="M9" s="5">
        <v>4.15</v>
      </c>
      <c r="N9" s="5">
        <v>2.12</v>
      </c>
      <c r="O9" s="5">
        <v>16.5</v>
      </c>
    </row>
    <row r="10" spans="1:15" ht="10.5">
      <c r="A10" s="5" t="s">
        <v>984</v>
      </c>
      <c r="C10" s="5">
        <v>0.73</v>
      </c>
      <c r="D10" s="5">
        <v>2.12</v>
      </c>
      <c r="E10" s="5">
        <v>4.01</v>
      </c>
      <c r="F10" s="5">
        <v>5.56</v>
      </c>
      <c r="G10" s="5">
        <v>7.32</v>
      </c>
      <c r="H10" s="5">
        <v>7.58</v>
      </c>
      <c r="I10" s="5">
        <v>7.98</v>
      </c>
      <c r="J10" s="5">
        <v>6.76</v>
      </c>
      <c r="K10" s="5">
        <v>5.39</v>
      </c>
      <c r="L10" s="5">
        <v>3.47</v>
      </c>
      <c r="M10" s="5">
        <v>1.05</v>
      </c>
      <c r="N10" s="5">
        <v>0.99</v>
      </c>
      <c r="O10" s="5">
        <v>52.96</v>
      </c>
    </row>
    <row r="12" spans="1:15" ht="10.5">
      <c r="A12" s="5" t="s">
        <v>985</v>
      </c>
      <c r="B12" s="5" t="s">
        <v>1018</v>
      </c>
      <c r="C12" s="5">
        <v>0.84</v>
      </c>
      <c r="D12" s="5">
        <v>0.92</v>
      </c>
      <c r="E12" s="5">
        <v>1.56</v>
      </c>
      <c r="F12" s="5">
        <v>2.37</v>
      </c>
      <c r="G12" s="5">
        <v>6.29</v>
      </c>
      <c r="H12" s="5">
        <v>7.08</v>
      </c>
      <c r="I12" s="5">
        <v>7.65</v>
      </c>
      <c r="J12" s="5">
        <v>6.47</v>
      </c>
      <c r="K12" s="5">
        <v>4.85</v>
      </c>
      <c r="L12" s="5">
        <v>2.25</v>
      </c>
      <c r="M12" s="5">
        <v>0.45</v>
      </c>
      <c r="N12" s="5">
        <v>0.95</v>
      </c>
      <c r="O12" s="5">
        <v>41.68</v>
      </c>
    </row>
    <row r="13" spans="1:15" ht="10.5">
      <c r="A13" s="5" t="s">
        <v>1168</v>
      </c>
      <c r="B13" s="5" t="s">
        <v>1018</v>
      </c>
      <c r="C13" s="5">
        <v>0.84</v>
      </c>
      <c r="D13" s="5">
        <v>2.37</v>
      </c>
      <c r="E13" s="5">
        <v>4.09</v>
      </c>
      <c r="F13" s="5">
        <v>4.72</v>
      </c>
      <c r="G13" s="5">
        <v>7.6</v>
      </c>
      <c r="H13" s="5">
        <v>8.94</v>
      </c>
      <c r="I13" s="5">
        <v>9.22</v>
      </c>
      <c r="J13" s="5">
        <v>7.64</v>
      </c>
      <c r="K13" s="5">
        <v>5.97</v>
      </c>
      <c r="L13" s="5">
        <v>3.44</v>
      </c>
      <c r="M13" s="5">
        <v>0.85</v>
      </c>
      <c r="N13" s="5">
        <v>1.19</v>
      </c>
      <c r="O13" s="5">
        <v>56.88</v>
      </c>
    </row>
    <row r="14" spans="1:15" ht="10.5">
      <c r="A14" s="5" t="s">
        <v>1169</v>
      </c>
      <c r="B14" s="5" t="s">
        <v>1018</v>
      </c>
      <c r="C14" s="5">
        <v>0.84</v>
      </c>
      <c r="D14" s="5">
        <v>0.92</v>
      </c>
      <c r="E14" s="5">
        <v>1.58</v>
      </c>
      <c r="F14" s="5">
        <v>2.17</v>
      </c>
      <c r="G14" s="5">
        <v>6.11</v>
      </c>
      <c r="H14" s="5">
        <v>7.08</v>
      </c>
      <c r="I14" s="5">
        <v>7.54</v>
      </c>
      <c r="J14" s="5">
        <v>6.45</v>
      </c>
      <c r="K14" s="5">
        <v>4.76</v>
      </c>
      <c r="L14" s="5">
        <v>2.37</v>
      </c>
      <c r="M14" s="5">
        <v>0.46</v>
      </c>
      <c r="N14" s="5">
        <v>0.95</v>
      </c>
      <c r="O14" s="5">
        <v>41.21</v>
      </c>
    </row>
    <row r="15" spans="1:15" ht="10.5">
      <c r="A15" s="5" t="s">
        <v>1345</v>
      </c>
      <c r="B15" s="5" t="s">
        <v>1018</v>
      </c>
      <c r="C15" s="5">
        <v>0.84</v>
      </c>
      <c r="D15" s="5">
        <v>0.92</v>
      </c>
      <c r="E15" s="5">
        <v>1.34</v>
      </c>
      <c r="F15" s="5">
        <v>1.19</v>
      </c>
      <c r="G15" s="5">
        <v>3.84</v>
      </c>
      <c r="H15" s="5">
        <v>4.28</v>
      </c>
      <c r="I15" s="5">
        <v>4.65</v>
      </c>
      <c r="J15" s="5">
        <v>4.1</v>
      </c>
      <c r="K15" s="5">
        <v>2.86</v>
      </c>
      <c r="L15" s="5">
        <v>1.67</v>
      </c>
      <c r="M15" s="5">
        <v>0.46</v>
      </c>
      <c r="N15" s="5">
        <v>0.95</v>
      </c>
      <c r="O15" s="5">
        <v>27.11</v>
      </c>
    </row>
    <row r="16" spans="1:15" ht="10.5">
      <c r="A16" s="5" t="s">
        <v>211</v>
      </c>
      <c r="B16" s="5" t="s">
        <v>1018</v>
      </c>
      <c r="C16" s="5">
        <v>0.84</v>
      </c>
      <c r="D16" s="5">
        <v>0.98</v>
      </c>
      <c r="E16" s="5">
        <v>1.82</v>
      </c>
      <c r="F16" s="5">
        <v>2.97</v>
      </c>
      <c r="G16" s="5">
        <v>6.51</v>
      </c>
      <c r="H16" s="5">
        <v>6.81</v>
      </c>
      <c r="I16" s="5">
        <v>7.21</v>
      </c>
      <c r="J16" s="5">
        <v>6.29</v>
      </c>
      <c r="K16" s="5">
        <v>4.71</v>
      </c>
      <c r="L16" s="5">
        <v>2.95</v>
      </c>
      <c r="M16" s="5">
        <v>0.54</v>
      </c>
      <c r="N16" s="5">
        <v>0.95</v>
      </c>
      <c r="O16" s="5">
        <v>42.59</v>
      </c>
    </row>
    <row r="17" spans="1:15" ht="10.5">
      <c r="A17" s="5" t="s">
        <v>212</v>
      </c>
      <c r="B17" s="5" t="s">
        <v>1018</v>
      </c>
      <c r="C17" s="5">
        <v>0.84</v>
      </c>
      <c r="D17" s="5">
        <v>2.13</v>
      </c>
      <c r="E17" s="5">
        <v>3.51</v>
      </c>
      <c r="F17" s="5">
        <v>4.68</v>
      </c>
      <c r="G17" s="5">
        <v>7.52</v>
      </c>
      <c r="H17" s="5">
        <v>8.16</v>
      </c>
      <c r="I17" s="5">
        <v>8.33</v>
      </c>
      <c r="J17" s="5">
        <v>7.24</v>
      </c>
      <c r="K17" s="5">
        <v>5.37</v>
      </c>
      <c r="L17" s="5">
        <v>3.42</v>
      </c>
      <c r="M17" s="5">
        <v>0.79</v>
      </c>
      <c r="N17" s="5">
        <v>1.17</v>
      </c>
      <c r="O17" s="5">
        <v>53.17</v>
      </c>
    </row>
    <row r="18" spans="1:15" ht="10.5">
      <c r="A18" s="5" t="s">
        <v>402</v>
      </c>
      <c r="B18" s="5" t="s">
        <v>1018</v>
      </c>
      <c r="C18" s="5">
        <v>0.84</v>
      </c>
      <c r="D18" s="5">
        <v>0.96</v>
      </c>
      <c r="E18" s="5">
        <v>1.56</v>
      </c>
      <c r="F18" s="5">
        <v>2.02</v>
      </c>
      <c r="G18" s="5">
        <v>4.68</v>
      </c>
      <c r="H18" s="5">
        <v>5.11</v>
      </c>
      <c r="I18" s="5">
        <v>5.1</v>
      </c>
      <c r="J18" s="5">
        <v>4.69</v>
      </c>
      <c r="K18" s="5">
        <v>3.33</v>
      </c>
      <c r="L18" s="5">
        <v>2.41</v>
      </c>
      <c r="M18" s="5">
        <v>0.49</v>
      </c>
      <c r="N18" s="5">
        <v>0.95</v>
      </c>
      <c r="O18" s="5">
        <v>32.14</v>
      </c>
    </row>
    <row r="19" spans="1:15" ht="10.5">
      <c r="A19" s="5" t="s">
        <v>403</v>
      </c>
      <c r="B19" s="5" t="s">
        <v>1018</v>
      </c>
      <c r="C19" s="5">
        <v>0.83</v>
      </c>
      <c r="D19" s="5">
        <v>0.92</v>
      </c>
      <c r="E19" s="5">
        <v>1.71</v>
      </c>
      <c r="F19" s="5">
        <v>1.78</v>
      </c>
      <c r="G19" s="5">
        <v>5.76</v>
      </c>
      <c r="H19" s="5">
        <v>8.48</v>
      </c>
      <c r="I19" s="5">
        <v>8.72</v>
      </c>
      <c r="J19" s="5">
        <v>7.36</v>
      </c>
      <c r="K19" s="5">
        <v>5.24</v>
      </c>
      <c r="L19" s="5">
        <v>2.87</v>
      </c>
      <c r="M19" s="5">
        <v>0.57</v>
      </c>
      <c r="N19" s="5">
        <v>0.95</v>
      </c>
      <c r="O19" s="5">
        <v>45.18</v>
      </c>
    </row>
    <row r="20" spans="1:15" ht="10.5">
      <c r="A20" s="5" t="s">
        <v>1262</v>
      </c>
      <c r="B20" s="5" t="s">
        <v>1018</v>
      </c>
      <c r="C20" s="5">
        <v>0.84</v>
      </c>
      <c r="D20" s="5">
        <v>0.92</v>
      </c>
      <c r="E20" s="5">
        <v>1.11</v>
      </c>
      <c r="F20" s="5">
        <v>1.14</v>
      </c>
      <c r="G20" s="5">
        <v>2.62</v>
      </c>
      <c r="H20" s="5">
        <v>6</v>
      </c>
      <c r="I20" s="5">
        <v>8.27</v>
      </c>
      <c r="J20" s="5">
        <v>7.09</v>
      </c>
      <c r="K20" s="5">
        <v>5.34</v>
      </c>
      <c r="L20" s="5">
        <v>2.73</v>
      </c>
      <c r="M20" s="5">
        <v>0.53</v>
      </c>
      <c r="N20" s="5">
        <v>0.95</v>
      </c>
      <c r="O20" s="5">
        <v>37.53</v>
      </c>
    </row>
    <row r="21" spans="1:15" ht="10.5">
      <c r="A21" s="5" t="s">
        <v>1263</v>
      </c>
      <c r="B21" s="5" t="s">
        <v>1018</v>
      </c>
      <c r="C21" s="5">
        <v>0.84</v>
      </c>
      <c r="D21" s="5">
        <v>2.14</v>
      </c>
      <c r="E21" s="5">
        <v>3.46</v>
      </c>
      <c r="F21" s="5">
        <v>3.7</v>
      </c>
      <c r="G21" s="5">
        <v>5.53</v>
      </c>
      <c r="H21" s="5">
        <v>7.5</v>
      </c>
      <c r="I21" s="5">
        <v>9.11</v>
      </c>
      <c r="J21" s="5">
        <v>7.79</v>
      </c>
      <c r="K21" s="5">
        <v>6.05</v>
      </c>
      <c r="L21" s="5">
        <v>3.51</v>
      </c>
      <c r="M21" s="5">
        <v>0.99</v>
      </c>
      <c r="N21" s="5">
        <v>1.17</v>
      </c>
      <c r="O21" s="5">
        <v>51.79</v>
      </c>
    </row>
    <row r="22" spans="1:15" ht="10.5">
      <c r="A22" s="5" t="s">
        <v>1264</v>
      </c>
      <c r="B22" s="5" t="s">
        <v>1018</v>
      </c>
      <c r="C22" s="5">
        <v>0.84</v>
      </c>
      <c r="D22" s="5">
        <v>0.92</v>
      </c>
      <c r="E22" s="5">
        <v>1.11</v>
      </c>
      <c r="F22" s="5">
        <v>0.69</v>
      </c>
      <c r="G22" s="5">
        <v>1.54</v>
      </c>
      <c r="H22" s="5">
        <v>3.95</v>
      </c>
      <c r="I22" s="5">
        <v>5.75</v>
      </c>
      <c r="J22" s="5">
        <v>4.95</v>
      </c>
      <c r="K22" s="5">
        <v>3.71</v>
      </c>
      <c r="L22" s="5">
        <v>2.02</v>
      </c>
      <c r="M22" s="5">
        <v>0.52</v>
      </c>
      <c r="N22" s="5">
        <v>0.95</v>
      </c>
      <c r="O22" s="5">
        <v>26.94</v>
      </c>
    </row>
    <row r="23" spans="1:15" ht="10.5">
      <c r="A23" s="5" t="s">
        <v>1171</v>
      </c>
      <c r="C23" s="5">
        <v>0.84</v>
      </c>
      <c r="D23" s="5">
        <v>0.92</v>
      </c>
      <c r="E23" s="5">
        <v>1.56</v>
      </c>
      <c r="F23" s="5">
        <v>2.28</v>
      </c>
      <c r="G23" s="5">
        <v>5.94</v>
      </c>
      <c r="H23" s="5">
        <v>6.84</v>
      </c>
      <c r="I23" s="5">
        <v>7.27</v>
      </c>
      <c r="J23" s="5">
        <v>6.28</v>
      </c>
      <c r="K23" s="5">
        <v>4.56</v>
      </c>
      <c r="L23" s="5">
        <v>2.39</v>
      </c>
      <c r="M23" s="5">
        <v>0.45</v>
      </c>
      <c r="N23" s="5">
        <v>0.95</v>
      </c>
      <c r="O23" s="5">
        <v>40.29</v>
      </c>
    </row>
    <row r="24" spans="1:15" ht="10.5">
      <c r="A24" s="5" t="s">
        <v>1172</v>
      </c>
      <c r="B24" s="5" t="s">
        <v>1364</v>
      </c>
      <c r="C24" s="5">
        <v>0.87</v>
      </c>
      <c r="D24" s="5">
        <v>2.25</v>
      </c>
      <c r="E24" s="5">
        <v>4.42</v>
      </c>
      <c r="F24" s="5">
        <v>6.13</v>
      </c>
      <c r="G24" s="5">
        <v>3.86</v>
      </c>
      <c r="H24" s="5">
        <v>0.22</v>
      </c>
      <c r="I24" s="5">
        <v>0.15</v>
      </c>
      <c r="J24" s="5">
        <v>0.34</v>
      </c>
      <c r="K24" s="5">
        <v>0.07</v>
      </c>
      <c r="L24" s="5">
        <v>0.63</v>
      </c>
      <c r="M24" s="5">
        <v>0.49</v>
      </c>
      <c r="N24" s="5">
        <v>1.03</v>
      </c>
      <c r="O24" s="5">
        <v>20.46</v>
      </c>
    </row>
    <row r="25" spans="1:15" ht="10.5">
      <c r="A25" s="5" t="s">
        <v>1265</v>
      </c>
      <c r="B25" s="5" t="s">
        <v>1364</v>
      </c>
      <c r="C25" s="5">
        <v>0.86</v>
      </c>
      <c r="D25" s="5">
        <v>0.91</v>
      </c>
      <c r="E25" s="5">
        <v>1.11</v>
      </c>
      <c r="F25" s="5">
        <v>0.75</v>
      </c>
      <c r="G25" s="5">
        <v>7.13</v>
      </c>
      <c r="H25" s="5">
        <v>9.19</v>
      </c>
      <c r="I25" s="5">
        <v>9.74</v>
      </c>
      <c r="J25" s="5">
        <v>8.22</v>
      </c>
      <c r="K25" s="5">
        <v>2.53</v>
      </c>
      <c r="L25" s="5">
        <v>0.63</v>
      </c>
      <c r="M25" s="5">
        <v>0.49</v>
      </c>
      <c r="N25" s="5">
        <v>0.95</v>
      </c>
      <c r="O25" s="5">
        <v>42.49</v>
      </c>
    </row>
    <row r="26" spans="1:15" ht="10.5">
      <c r="A26" s="5" t="s">
        <v>1266</v>
      </c>
      <c r="C26" s="5">
        <v>0.86</v>
      </c>
      <c r="D26" s="5">
        <v>0.91</v>
      </c>
      <c r="E26" s="5">
        <v>1.1</v>
      </c>
      <c r="F26" s="5">
        <v>1</v>
      </c>
      <c r="G26" s="5">
        <v>1.71</v>
      </c>
      <c r="H26" s="5">
        <v>4.68</v>
      </c>
      <c r="I26" s="5">
        <v>8.44</v>
      </c>
      <c r="J26" s="5">
        <v>7.4</v>
      </c>
      <c r="K26" s="5">
        <v>5.19</v>
      </c>
      <c r="L26" s="5">
        <v>1.63</v>
      </c>
      <c r="M26" s="5">
        <v>0.49</v>
      </c>
      <c r="N26" s="5">
        <v>0.95</v>
      </c>
      <c r="O26" s="5">
        <v>34.37</v>
      </c>
    </row>
    <row r="27" spans="1:15" ht="10.5">
      <c r="A27" s="5" t="s">
        <v>64</v>
      </c>
      <c r="B27" s="5" t="s">
        <v>1366</v>
      </c>
      <c r="C27" s="5">
        <v>0.86</v>
      </c>
      <c r="D27" s="5">
        <v>1.17</v>
      </c>
      <c r="E27" s="5">
        <v>2.34</v>
      </c>
      <c r="F27" s="5">
        <v>5.21</v>
      </c>
      <c r="G27" s="5">
        <v>8.41</v>
      </c>
      <c r="H27" s="5">
        <v>7.19</v>
      </c>
      <c r="I27" s="5">
        <v>0.94</v>
      </c>
      <c r="J27" s="5">
        <v>0.34</v>
      </c>
      <c r="K27" s="5">
        <v>0.07</v>
      </c>
      <c r="L27" s="5">
        <v>0.63</v>
      </c>
      <c r="M27" s="5">
        <v>0.49</v>
      </c>
      <c r="N27" s="5">
        <v>0.95</v>
      </c>
      <c r="O27" s="5">
        <v>28.61</v>
      </c>
    </row>
    <row r="28" spans="1:15" ht="10.5">
      <c r="A28" s="5" t="s">
        <v>1173</v>
      </c>
      <c r="C28" s="5">
        <v>0.86</v>
      </c>
      <c r="D28" s="5">
        <v>0.91</v>
      </c>
      <c r="E28" s="5">
        <v>2.15</v>
      </c>
      <c r="F28" s="5">
        <v>1.39</v>
      </c>
      <c r="G28" s="5">
        <v>2.57</v>
      </c>
      <c r="H28" s="5">
        <v>6.97</v>
      </c>
      <c r="I28" s="5">
        <v>8.13</v>
      </c>
      <c r="J28" s="5">
        <v>5.51</v>
      </c>
      <c r="K28" s="5">
        <v>0.49</v>
      </c>
      <c r="L28" s="5">
        <v>0.63</v>
      </c>
      <c r="M28" s="5">
        <v>0.49</v>
      </c>
      <c r="N28" s="5">
        <v>0.95</v>
      </c>
      <c r="O28" s="5">
        <v>31.04</v>
      </c>
    </row>
    <row r="29" spans="1:15" ht="10.5">
      <c r="A29" s="5" t="s">
        <v>1174</v>
      </c>
      <c r="C29" s="5">
        <v>0.86</v>
      </c>
      <c r="D29" s="5">
        <v>0.91</v>
      </c>
      <c r="E29" s="5">
        <v>2.15</v>
      </c>
      <c r="F29" s="5">
        <v>1.39</v>
      </c>
      <c r="G29" s="5">
        <v>2.55</v>
      </c>
      <c r="H29" s="5">
        <v>7.12</v>
      </c>
      <c r="I29" s="5">
        <v>7.74</v>
      </c>
      <c r="J29" s="5">
        <v>2.92</v>
      </c>
      <c r="K29" s="5">
        <v>0.07</v>
      </c>
      <c r="L29" s="5">
        <v>0.63</v>
      </c>
      <c r="M29" s="5">
        <v>0.49</v>
      </c>
      <c r="N29" s="5">
        <v>0.95</v>
      </c>
      <c r="O29" s="5">
        <v>27.77</v>
      </c>
    </row>
    <row r="30" spans="1:15" ht="10.5">
      <c r="A30" s="5" t="s">
        <v>1175</v>
      </c>
      <c r="B30" s="5" t="s">
        <v>1364</v>
      </c>
      <c r="C30" s="5">
        <v>0.86</v>
      </c>
      <c r="D30" s="5">
        <v>2.25</v>
      </c>
      <c r="E30" s="5">
        <v>4.23</v>
      </c>
      <c r="F30" s="5">
        <v>5.16</v>
      </c>
      <c r="G30" s="5">
        <v>6.68</v>
      </c>
      <c r="H30" s="5">
        <v>7.02</v>
      </c>
      <c r="I30" s="5">
        <v>7.19</v>
      </c>
      <c r="J30" s="5">
        <v>5.97</v>
      </c>
      <c r="K30" s="5">
        <v>4.91</v>
      </c>
      <c r="L30" s="5">
        <v>2.15</v>
      </c>
      <c r="M30" s="5">
        <v>0.87</v>
      </c>
      <c r="N30" s="5">
        <v>1.17</v>
      </c>
      <c r="O30" s="5">
        <v>48.46</v>
      </c>
    </row>
    <row r="31" spans="1:15" ht="10.5">
      <c r="A31" s="5" t="s">
        <v>1109</v>
      </c>
      <c r="B31" s="5" t="s">
        <v>1364</v>
      </c>
      <c r="C31" s="5">
        <v>0.86</v>
      </c>
      <c r="D31" s="5">
        <v>1.43</v>
      </c>
      <c r="E31" s="5">
        <v>2.84</v>
      </c>
      <c r="F31" s="5">
        <v>4.61</v>
      </c>
      <c r="G31" s="5">
        <v>7.25</v>
      </c>
      <c r="H31" s="5">
        <v>7.53</v>
      </c>
      <c r="I31" s="5">
        <v>7.87</v>
      </c>
      <c r="J31" s="5">
        <v>6.67</v>
      </c>
      <c r="K31" s="5">
        <v>5.33</v>
      </c>
      <c r="L31" s="5">
        <v>3.07</v>
      </c>
      <c r="M31" s="5">
        <v>0.8</v>
      </c>
      <c r="N31" s="5">
        <v>0.95</v>
      </c>
      <c r="O31" s="5">
        <v>49.2</v>
      </c>
    </row>
    <row r="32" spans="1:15" ht="10.5">
      <c r="A32" s="5" t="s">
        <v>1110</v>
      </c>
      <c r="B32" s="5" t="s">
        <v>1368</v>
      </c>
      <c r="C32" s="5">
        <v>0.87</v>
      </c>
      <c r="D32" s="5">
        <v>1.55</v>
      </c>
      <c r="E32" s="5">
        <v>3.92</v>
      </c>
      <c r="F32" s="5">
        <v>5.95</v>
      </c>
      <c r="G32" s="5">
        <v>1.91</v>
      </c>
      <c r="H32" s="5">
        <v>0.21</v>
      </c>
      <c r="I32" s="5">
        <v>0.15</v>
      </c>
      <c r="J32" s="5">
        <v>1.44</v>
      </c>
      <c r="K32" s="5">
        <v>1.54</v>
      </c>
      <c r="L32" s="5">
        <v>1.59</v>
      </c>
      <c r="M32" s="5">
        <v>0.76</v>
      </c>
      <c r="N32" s="5">
        <v>1.15</v>
      </c>
      <c r="O32" s="5">
        <v>21.04</v>
      </c>
    </row>
    <row r="33" spans="1:15" ht="10.5">
      <c r="A33" s="5" t="s">
        <v>1111</v>
      </c>
      <c r="B33" s="5" t="s">
        <v>1368</v>
      </c>
      <c r="C33" s="5">
        <v>0.86</v>
      </c>
      <c r="D33" s="5">
        <v>0.91</v>
      </c>
      <c r="E33" s="5">
        <v>1.66</v>
      </c>
      <c r="F33" s="5">
        <v>0.78</v>
      </c>
      <c r="G33" s="5">
        <v>3.77</v>
      </c>
      <c r="H33" s="5">
        <v>8.1</v>
      </c>
      <c r="I33" s="5">
        <v>7.01</v>
      </c>
      <c r="J33" s="5">
        <v>0.91</v>
      </c>
      <c r="K33" s="5">
        <v>0.07</v>
      </c>
      <c r="L33" s="5">
        <v>0.63</v>
      </c>
      <c r="M33" s="5">
        <v>0.49</v>
      </c>
      <c r="N33" s="5">
        <v>0.95</v>
      </c>
      <c r="O33" s="5">
        <v>26.14</v>
      </c>
    </row>
    <row r="34" spans="1:15" ht="10.5">
      <c r="A34" s="5" t="s">
        <v>1112</v>
      </c>
      <c r="B34" s="5" t="s">
        <v>1368</v>
      </c>
      <c r="C34" s="5">
        <v>0.86</v>
      </c>
      <c r="D34" s="5">
        <v>1.21</v>
      </c>
      <c r="E34" s="5">
        <v>2.74</v>
      </c>
      <c r="F34" s="5">
        <v>5.88</v>
      </c>
      <c r="G34" s="5">
        <v>8.15</v>
      </c>
      <c r="H34" s="5">
        <v>8.45</v>
      </c>
      <c r="I34" s="5">
        <v>7.7</v>
      </c>
      <c r="J34" s="5">
        <v>0.44</v>
      </c>
      <c r="K34" s="5">
        <v>0.07</v>
      </c>
      <c r="L34" s="5">
        <v>0.63</v>
      </c>
      <c r="M34" s="5">
        <v>0.49</v>
      </c>
      <c r="N34" s="5">
        <v>0.95</v>
      </c>
      <c r="O34" s="5">
        <v>37.57</v>
      </c>
    </row>
    <row r="35" spans="1:15" ht="10.5">
      <c r="A35" s="5" t="s">
        <v>1113</v>
      </c>
      <c r="B35" s="5" t="s">
        <v>1368</v>
      </c>
      <c r="C35" s="5">
        <v>0.86</v>
      </c>
      <c r="D35" s="5">
        <v>0.91</v>
      </c>
      <c r="E35" s="5">
        <v>1.1</v>
      </c>
      <c r="F35" s="5">
        <v>0.22</v>
      </c>
      <c r="G35" s="5">
        <v>1</v>
      </c>
      <c r="H35" s="5">
        <v>1.48</v>
      </c>
      <c r="I35" s="5">
        <v>5.06</v>
      </c>
      <c r="J35" s="5">
        <v>5.61</v>
      </c>
      <c r="K35" s="5">
        <v>1.58</v>
      </c>
      <c r="L35" s="5">
        <v>0.63</v>
      </c>
      <c r="M35" s="5">
        <v>0.49</v>
      </c>
      <c r="N35" s="5">
        <v>0.95</v>
      </c>
      <c r="O35" s="5">
        <v>19.89</v>
      </c>
    </row>
    <row r="36" spans="1:15" ht="10.5">
      <c r="A36" s="5" t="s">
        <v>1114</v>
      </c>
      <c r="B36" s="5" t="s">
        <v>1368</v>
      </c>
      <c r="C36" s="5">
        <v>0.87</v>
      </c>
      <c r="D36" s="5">
        <v>2.08</v>
      </c>
      <c r="E36" s="5">
        <v>3.83</v>
      </c>
      <c r="F36" s="5">
        <v>5</v>
      </c>
      <c r="G36" s="5">
        <v>5.46</v>
      </c>
      <c r="H36" s="5">
        <v>1.15</v>
      </c>
      <c r="I36" s="5">
        <v>0.18</v>
      </c>
      <c r="J36" s="5">
        <v>0.34</v>
      </c>
      <c r="K36" s="5">
        <v>0.07</v>
      </c>
      <c r="L36" s="5">
        <v>0.63</v>
      </c>
      <c r="M36" s="5">
        <v>1.03</v>
      </c>
      <c r="N36" s="5">
        <v>1.03</v>
      </c>
      <c r="O36" s="5">
        <v>21.67</v>
      </c>
    </row>
    <row r="37" spans="1:15" ht="10.5">
      <c r="A37" s="5" t="s">
        <v>1115</v>
      </c>
      <c r="C37" s="5">
        <v>0.86</v>
      </c>
      <c r="D37" s="5">
        <v>0.91</v>
      </c>
      <c r="E37" s="5">
        <v>2.15</v>
      </c>
      <c r="F37" s="5">
        <v>1.39</v>
      </c>
      <c r="G37" s="5">
        <v>2.55</v>
      </c>
      <c r="H37" s="5">
        <v>7.12</v>
      </c>
      <c r="I37" s="5">
        <v>7.74</v>
      </c>
      <c r="J37" s="5">
        <v>2.92</v>
      </c>
      <c r="K37" s="5">
        <v>0.07</v>
      </c>
      <c r="L37" s="5">
        <v>0.63</v>
      </c>
      <c r="M37" s="5">
        <v>0.49</v>
      </c>
      <c r="N37" s="5">
        <v>0.95</v>
      </c>
      <c r="O37" s="5">
        <v>27.77</v>
      </c>
    </row>
    <row r="38" spans="1:15" ht="10.5">
      <c r="A38" s="5" t="s">
        <v>1116</v>
      </c>
      <c r="B38" s="5" t="s">
        <v>1366</v>
      </c>
      <c r="C38" s="5">
        <v>0.84</v>
      </c>
      <c r="D38" s="5">
        <v>0.92</v>
      </c>
      <c r="E38" s="5">
        <v>1.56</v>
      </c>
      <c r="F38" s="5">
        <v>2.28</v>
      </c>
      <c r="G38" s="5">
        <v>5.94</v>
      </c>
      <c r="H38" s="5">
        <v>6.84</v>
      </c>
      <c r="I38" s="5">
        <v>7.27</v>
      </c>
      <c r="J38" s="5">
        <v>6.28</v>
      </c>
      <c r="K38" s="5">
        <v>4.56</v>
      </c>
      <c r="L38" s="5">
        <v>2.39</v>
      </c>
      <c r="M38" s="5">
        <v>0.45</v>
      </c>
      <c r="N38" s="5">
        <v>0.95</v>
      </c>
      <c r="O38" s="5">
        <v>40.29</v>
      </c>
    </row>
    <row r="39" spans="1:15" ht="10.5">
      <c r="A39" s="5" t="s">
        <v>1117</v>
      </c>
      <c r="C39" s="5">
        <v>0.84</v>
      </c>
      <c r="D39" s="5">
        <v>2.22</v>
      </c>
      <c r="E39" s="5">
        <v>3.73</v>
      </c>
      <c r="F39" s="5">
        <v>4.24</v>
      </c>
      <c r="G39" s="5">
        <v>5.23</v>
      </c>
      <c r="H39" s="5">
        <v>5.36</v>
      </c>
      <c r="I39" s="5">
        <v>5.62</v>
      </c>
      <c r="J39" s="5">
        <v>4.98</v>
      </c>
      <c r="K39" s="5">
        <v>3.69</v>
      </c>
      <c r="L39" s="5">
        <v>2.87</v>
      </c>
      <c r="M39" s="5">
        <v>0.85</v>
      </c>
      <c r="N39" s="5">
        <v>1.18</v>
      </c>
      <c r="O39" s="5">
        <v>40.8</v>
      </c>
    </row>
    <row r="40" spans="1:15" ht="10.5">
      <c r="A40" s="5" t="s">
        <v>1118</v>
      </c>
      <c r="C40" s="5">
        <v>0.85</v>
      </c>
      <c r="D40" s="5">
        <v>1.56</v>
      </c>
      <c r="E40" s="5">
        <v>2.38</v>
      </c>
      <c r="F40" s="5">
        <v>2.52</v>
      </c>
      <c r="G40" s="5">
        <v>3.39</v>
      </c>
      <c r="H40" s="5">
        <v>3.24</v>
      </c>
      <c r="I40" s="5">
        <v>3.36</v>
      </c>
      <c r="J40" s="5">
        <v>3.28</v>
      </c>
      <c r="K40" s="5">
        <v>2.4</v>
      </c>
      <c r="L40" s="5">
        <v>1.82</v>
      </c>
      <c r="M40" s="5">
        <v>0.67</v>
      </c>
      <c r="N40" s="5">
        <v>1.09</v>
      </c>
      <c r="O40" s="5">
        <v>26.55</v>
      </c>
    </row>
    <row r="41" spans="1:15" ht="10.5">
      <c r="A41" s="5" t="s">
        <v>1119</v>
      </c>
      <c r="C41" s="5">
        <v>0.84</v>
      </c>
      <c r="D41" s="5">
        <v>0.92</v>
      </c>
      <c r="E41" s="5">
        <v>1.56</v>
      </c>
      <c r="F41" s="5">
        <v>2.28</v>
      </c>
      <c r="G41" s="5">
        <v>5.94</v>
      </c>
      <c r="H41" s="5">
        <v>6.84</v>
      </c>
      <c r="I41" s="5">
        <v>7.27</v>
      </c>
      <c r="J41" s="5">
        <v>6.28</v>
      </c>
      <c r="K41" s="5">
        <v>4.56</v>
      </c>
      <c r="L41" s="5">
        <v>2.39</v>
      </c>
      <c r="M41" s="5">
        <v>0.45</v>
      </c>
      <c r="N41" s="5">
        <v>0.95</v>
      </c>
      <c r="O41" s="5">
        <v>40.29</v>
      </c>
    </row>
    <row r="42" spans="1:15" ht="10.5">
      <c r="A42" s="5" t="s">
        <v>1120</v>
      </c>
      <c r="C42" s="5">
        <v>0.84</v>
      </c>
      <c r="D42" s="5">
        <v>0.92</v>
      </c>
      <c r="E42" s="5">
        <v>1.56</v>
      </c>
      <c r="F42" s="5">
        <v>2.28</v>
      </c>
      <c r="G42" s="5">
        <v>5.94</v>
      </c>
      <c r="H42" s="5">
        <v>6.84</v>
      </c>
      <c r="I42" s="5">
        <v>7.27</v>
      </c>
      <c r="J42" s="5">
        <v>6.28</v>
      </c>
      <c r="K42" s="5">
        <v>4.56</v>
      </c>
      <c r="L42" s="5">
        <v>2.39</v>
      </c>
      <c r="M42" s="5">
        <v>0.45</v>
      </c>
      <c r="N42" s="5">
        <v>0.95</v>
      </c>
      <c r="O42" s="5">
        <v>40.29</v>
      </c>
    </row>
    <row r="43" spans="1:15" ht="10.5">
      <c r="A43" s="5" t="s">
        <v>1248</v>
      </c>
      <c r="C43" s="5">
        <v>0.84</v>
      </c>
      <c r="D43" s="5">
        <v>0.92</v>
      </c>
      <c r="E43" s="5">
        <v>1.27</v>
      </c>
      <c r="F43" s="5">
        <v>1.14</v>
      </c>
      <c r="G43" s="5">
        <v>3.52</v>
      </c>
      <c r="H43" s="5">
        <v>5.9</v>
      </c>
      <c r="I43" s="5">
        <v>6.38</v>
      </c>
      <c r="J43" s="5">
        <v>4.91</v>
      </c>
      <c r="K43" s="5">
        <v>3.12</v>
      </c>
      <c r="L43" s="5">
        <v>0.63</v>
      </c>
      <c r="M43" s="5">
        <v>0.46</v>
      </c>
      <c r="N43" s="5">
        <v>0.95</v>
      </c>
      <c r="O43" s="5">
        <v>30.05</v>
      </c>
    </row>
    <row r="44" spans="1:15" ht="10.5">
      <c r="A44" s="5" t="s">
        <v>1247</v>
      </c>
      <c r="C44" s="5">
        <v>0.85</v>
      </c>
      <c r="D44" s="5">
        <v>1.96</v>
      </c>
      <c r="E44" s="5">
        <v>3.1</v>
      </c>
      <c r="F44" s="5">
        <v>3.08</v>
      </c>
      <c r="G44" s="5">
        <v>5.38</v>
      </c>
      <c r="H44" s="5">
        <v>6.88</v>
      </c>
      <c r="I44" s="5">
        <v>7.15</v>
      </c>
      <c r="J44" s="5">
        <v>5.8</v>
      </c>
      <c r="K44" s="5">
        <v>3.6</v>
      </c>
      <c r="L44" s="5">
        <v>2.35</v>
      </c>
      <c r="M44" s="5">
        <v>0.74</v>
      </c>
      <c r="N44" s="5">
        <v>1.15</v>
      </c>
      <c r="O44" s="5">
        <v>42.04</v>
      </c>
    </row>
    <row r="45" spans="1:15" ht="10.5">
      <c r="A45" s="5" t="s">
        <v>1099</v>
      </c>
      <c r="C45" s="5">
        <v>0.85</v>
      </c>
      <c r="D45" s="5">
        <v>0.91</v>
      </c>
      <c r="E45" s="5">
        <v>1.21</v>
      </c>
      <c r="F45" s="5">
        <v>0.82</v>
      </c>
      <c r="G45" s="5">
        <v>2.42</v>
      </c>
      <c r="H45" s="5">
        <v>4.3</v>
      </c>
      <c r="I45" s="5">
        <v>4.46</v>
      </c>
      <c r="J45" s="5">
        <v>3.73</v>
      </c>
      <c r="K45" s="5">
        <v>1.87</v>
      </c>
      <c r="L45" s="5">
        <v>0.63</v>
      </c>
      <c r="M45" s="5">
        <v>0.47</v>
      </c>
      <c r="N45" s="5">
        <v>0.95</v>
      </c>
      <c r="O45" s="5">
        <v>22.63</v>
      </c>
    </row>
    <row r="46" spans="1:15" ht="10.5">
      <c r="A46" s="5" t="s">
        <v>1121</v>
      </c>
      <c r="C46" s="5">
        <v>0.87</v>
      </c>
      <c r="D46" s="5">
        <v>0.9</v>
      </c>
      <c r="E46" s="5">
        <v>1.11</v>
      </c>
      <c r="F46" s="5">
        <v>0.22</v>
      </c>
      <c r="G46" s="5">
        <v>0.22</v>
      </c>
      <c r="H46" s="5">
        <v>0.21</v>
      </c>
      <c r="I46" s="5">
        <v>0.15</v>
      </c>
      <c r="J46" s="5">
        <v>0.34</v>
      </c>
      <c r="K46" s="5">
        <v>0.07</v>
      </c>
      <c r="L46" s="5">
        <v>0.63</v>
      </c>
      <c r="M46" s="5">
        <v>0.5</v>
      </c>
      <c r="N46" s="5">
        <v>0.96</v>
      </c>
      <c r="O46" s="5">
        <v>6.18</v>
      </c>
    </row>
    <row r="49" spans="1:15" ht="10.5">
      <c r="A49" s="5" t="s">
        <v>1098</v>
      </c>
      <c r="C49" s="9">
        <f aca="true" t="shared" si="0" ref="C49:O49">AVERAGE(C12:C22)</f>
        <v>0.8390909090909091</v>
      </c>
      <c r="D49" s="9">
        <f t="shared" si="0"/>
        <v>1.2818181818181817</v>
      </c>
      <c r="E49" s="9">
        <f t="shared" si="0"/>
        <v>2.0772727272727276</v>
      </c>
      <c r="F49" s="9">
        <f t="shared" si="0"/>
        <v>2.493636363636364</v>
      </c>
      <c r="G49" s="9">
        <f t="shared" si="0"/>
        <v>5.2727272727272725</v>
      </c>
      <c r="H49" s="9">
        <f t="shared" si="0"/>
        <v>6.671818181818183</v>
      </c>
      <c r="I49" s="9">
        <f t="shared" si="0"/>
        <v>7.413636363636363</v>
      </c>
      <c r="J49" s="9">
        <f t="shared" si="0"/>
        <v>6.370000000000001</v>
      </c>
      <c r="K49" s="9">
        <f t="shared" si="0"/>
        <v>4.744545454545455</v>
      </c>
      <c r="L49" s="9">
        <f t="shared" si="0"/>
        <v>2.694545454545455</v>
      </c>
      <c r="M49" s="9">
        <f t="shared" si="0"/>
        <v>0.6045454545454546</v>
      </c>
      <c r="N49" s="9">
        <f t="shared" si="0"/>
        <v>1.0118181818181817</v>
      </c>
      <c r="O49" s="9">
        <f t="shared" si="0"/>
        <v>41.474545454545456</v>
      </c>
    </row>
    <row r="50" spans="1:15" ht="10.5">
      <c r="A50" s="5" t="s">
        <v>1256</v>
      </c>
      <c r="C50" s="9">
        <f aca="true" t="shared" si="1" ref="C50:O50">AVERAGE(C27,C38)</f>
        <v>0.85</v>
      </c>
      <c r="D50" s="9">
        <f t="shared" si="1"/>
        <v>1.045</v>
      </c>
      <c r="E50" s="9">
        <f t="shared" si="1"/>
        <v>1.95</v>
      </c>
      <c r="F50" s="9">
        <f t="shared" si="1"/>
        <v>3.745</v>
      </c>
      <c r="G50" s="9">
        <f t="shared" si="1"/>
        <v>7.175000000000001</v>
      </c>
      <c r="H50" s="9">
        <f t="shared" si="1"/>
        <v>7.015000000000001</v>
      </c>
      <c r="I50" s="9">
        <f t="shared" si="1"/>
        <v>4.1049999999999995</v>
      </c>
      <c r="J50" s="9">
        <f t="shared" si="1"/>
        <v>3.31</v>
      </c>
      <c r="K50" s="9">
        <f t="shared" si="1"/>
        <v>2.315</v>
      </c>
      <c r="L50" s="9">
        <f t="shared" si="1"/>
        <v>1.51</v>
      </c>
      <c r="M50" s="9">
        <f t="shared" si="1"/>
        <v>0.47</v>
      </c>
      <c r="N50" s="9">
        <f t="shared" si="1"/>
        <v>0.95</v>
      </c>
      <c r="O50" s="9">
        <f t="shared" si="1"/>
        <v>34.45</v>
      </c>
    </row>
    <row r="51" spans="1:15" ht="10.5">
      <c r="A51" s="5" t="s">
        <v>1268</v>
      </c>
      <c r="C51" s="9">
        <f aca="true" t="shared" si="2" ref="C51:O51">AVERAGE(C32:C36)</f>
        <v>0.8639999999999999</v>
      </c>
      <c r="D51" s="9">
        <f t="shared" si="2"/>
        <v>1.332</v>
      </c>
      <c r="E51" s="9">
        <f t="shared" si="2"/>
        <v>2.65</v>
      </c>
      <c r="F51" s="9">
        <f t="shared" si="2"/>
        <v>3.566</v>
      </c>
      <c r="G51" s="9">
        <f t="shared" si="2"/>
        <v>4.058</v>
      </c>
      <c r="H51" s="9">
        <f t="shared" si="2"/>
        <v>3.8779999999999992</v>
      </c>
      <c r="I51" s="9">
        <f t="shared" si="2"/>
        <v>4.02</v>
      </c>
      <c r="J51" s="9">
        <f t="shared" si="2"/>
        <v>1.748</v>
      </c>
      <c r="K51" s="9">
        <f t="shared" si="2"/>
        <v>0.666</v>
      </c>
      <c r="L51" s="9">
        <f t="shared" si="2"/>
        <v>0.8220000000000001</v>
      </c>
      <c r="M51" s="9">
        <f t="shared" si="2"/>
        <v>0.6519999999999999</v>
      </c>
      <c r="N51" s="9">
        <f t="shared" si="2"/>
        <v>1.006</v>
      </c>
      <c r="O51" s="9">
        <f t="shared" si="2"/>
        <v>25.262</v>
      </c>
    </row>
    <row r="52" spans="1:15" ht="10.5">
      <c r="A52" s="5" t="s">
        <v>1267</v>
      </c>
      <c r="C52" s="9">
        <f aca="true" t="shared" si="3" ref="C52:O52">AVERAGE(C30:C31,C24:C25)</f>
        <v>0.8624999999999999</v>
      </c>
      <c r="D52" s="9">
        <f t="shared" si="3"/>
        <v>1.71</v>
      </c>
      <c r="E52" s="9">
        <f t="shared" si="3"/>
        <v>3.15</v>
      </c>
      <c r="F52" s="9">
        <f t="shared" si="3"/>
        <v>4.1625</v>
      </c>
      <c r="G52" s="9">
        <f t="shared" si="3"/>
        <v>6.2299999999999995</v>
      </c>
      <c r="H52" s="9">
        <f t="shared" si="3"/>
        <v>5.99</v>
      </c>
      <c r="I52" s="9">
        <f t="shared" si="3"/>
        <v>6.237500000000001</v>
      </c>
      <c r="J52" s="9">
        <f t="shared" si="3"/>
        <v>5.300000000000001</v>
      </c>
      <c r="K52" s="9">
        <f t="shared" si="3"/>
        <v>3.21</v>
      </c>
      <c r="L52" s="9">
        <f t="shared" si="3"/>
        <v>1.6199999999999999</v>
      </c>
      <c r="M52" s="9">
        <f t="shared" si="3"/>
        <v>0.6625000000000001</v>
      </c>
      <c r="N52" s="9">
        <f t="shared" si="3"/>
        <v>1.0250000000000001</v>
      </c>
      <c r="O52" s="9">
        <f t="shared" si="3"/>
        <v>40.1525</v>
      </c>
    </row>
  </sheetData>
  <sheetProtection password="E65D" sheet="1" objects="1" scenarios="1"/>
  <printOp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dimension ref="A1:O42"/>
  <sheetViews>
    <sheetView workbookViewId="0" topLeftCell="A1">
      <selection activeCell="A39" sqref="A39:A42"/>
    </sheetView>
  </sheetViews>
  <sheetFormatPr defaultColWidth="7.875" defaultRowHeight="12.75"/>
  <cols>
    <col min="1" max="1" width="28.75390625" style="5" customWidth="1"/>
    <col min="2" max="2" width="6.25390625" style="5" customWidth="1"/>
    <col min="3" max="3" width="6.00390625" style="5" customWidth="1"/>
    <col min="4" max="4" width="6.375" style="5" customWidth="1"/>
    <col min="5" max="7" width="5.625" style="5" customWidth="1"/>
    <col min="8" max="8" width="5.375" style="5" customWidth="1"/>
    <col min="9" max="9" width="5.75390625" style="5" customWidth="1"/>
    <col min="10" max="10" width="6.00390625" style="5" customWidth="1"/>
    <col min="11" max="11" width="7.875" style="5" customWidth="1"/>
    <col min="12" max="12" width="6.375" style="5" customWidth="1"/>
    <col min="13" max="14" width="7.875" style="5" customWidth="1"/>
    <col min="15" max="15" width="6.125" style="5" customWidth="1"/>
    <col min="16" max="16384" width="7.875" style="5" customWidth="1"/>
  </cols>
  <sheetData>
    <row r="1" ht="10.5">
      <c r="A1" s="5" t="s">
        <v>1307</v>
      </c>
    </row>
    <row r="2" ht="10.5">
      <c r="A2" s="5" t="s">
        <v>1250</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11.46</v>
      </c>
      <c r="D9" s="5">
        <v>0.79</v>
      </c>
      <c r="E9" s="5">
        <v>0.37</v>
      </c>
      <c r="F9" s="5">
        <v>1.1</v>
      </c>
      <c r="G9" s="5">
        <v>0.33</v>
      </c>
      <c r="H9" s="5">
        <v>0.43</v>
      </c>
      <c r="I9" s="5">
        <v>0.12</v>
      </c>
      <c r="J9" s="5">
        <v>0.28</v>
      </c>
      <c r="K9" s="5">
        <v>0.08</v>
      </c>
      <c r="L9" s="5">
        <v>1.56</v>
      </c>
      <c r="M9" s="5">
        <v>2.22</v>
      </c>
      <c r="N9" s="5">
        <v>2.46</v>
      </c>
      <c r="O9" s="5">
        <v>21.2</v>
      </c>
    </row>
    <row r="10" spans="1:15" ht="10.5">
      <c r="A10" s="5" t="s">
        <v>984</v>
      </c>
      <c r="C10" s="5">
        <v>0.89</v>
      </c>
      <c r="D10" s="5">
        <v>1.95</v>
      </c>
      <c r="E10" s="5">
        <v>4.01</v>
      </c>
      <c r="F10" s="5">
        <v>4.8</v>
      </c>
      <c r="G10" s="5">
        <v>6.98</v>
      </c>
      <c r="H10" s="5">
        <v>6.74</v>
      </c>
      <c r="I10" s="5">
        <v>8.27</v>
      </c>
      <c r="J10" s="5">
        <v>7.59</v>
      </c>
      <c r="K10" s="5">
        <v>5.79</v>
      </c>
      <c r="L10" s="5">
        <v>3.59</v>
      </c>
      <c r="M10" s="5">
        <v>1.38</v>
      </c>
      <c r="N10" s="5">
        <v>1.05</v>
      </c>
      <c r="O10" s="5">
        <v>53.03</v>
      </c>
    </row>
    <row r="12" spans="1:15" ht="10.5">
      <c r="A12" s="5" t="s">
        <v>985</v>
      </c>
      <c r="B12" s="5" t="s">
        <v>1251</v>
      </c>
      <c r="C12" s="5">
        <v>1.02</v>
      </c>
      <c r="D12" s="5">
        <v>1.33</v>
      </c>
      <c r="E12" s="5">
        <v>0.76</v>
      </c>
      <c r="F12" s="5">
        <v>1.9</v>
      </c>
      <c r="G12" s="5">
        <v>3.51</v>
      </c>
      <c r="H12" s="5">
        <v>5.91</v>
      </c>
      <c r="I12" s="5">
        <v>7.9</v>
      </c>
      <c r="J12" s="5">
        <v>7.31</v>
      </c>
      <c r="K12" s="5">
        <v>5.39</v>
      </c>
      <c r="L12" s="5">
        <v>3.41</v>
      </c>
      <c r="M12" s="5">
        <v>0.86</v>
      </c>
      <c r="N12" s="5">
        <v>1.07</v>
      </c>
      <c r="O12" s="5">
        <v>40.37</v>
      </c>
    </row>
    <row r="13" spans="1:15" ht="10.5">
      <c r="A13" s="5" t="s">
        <v>1168</v>
      </c>
      <c r="B13" s="5" t="s">
        <v>1252</v>
      </c>
      <c r="C13" s="5">
        <v>1.05</v>
      </c>
      <c r="D13" s="5">
        <v>2.36</v>
      </c>
      <c r="E13" s="5">
        <v>3.65</v>
      </c>
      <c r="F13" s="5">
        <v>4.24</v>
      </c>
      <c r="G13" s="5">
        <v>6.93</v>
      </c>
      <c r="H13" s="5">
        <v>7.66</v>
      </c>
      <c r="I13" s="5">
        <v>9.64</v>
      </c>
      <c r="J13" s="5">
        <v>8.96</v>
      </c>
      <c r="K13" s="5">
        <v>6.71</v>
      </c>
      <c r="L13" s="5">
        <v>3.88</v>
      </c>
      <c r="M13" s="5">
        <v>1.38</v>
      </c>
      <c r="N13" s="5">
        <v>1.27</v>
      </c>
      <c r="O13" s="5">
        <v>57.73</v>
      </c>
    </row>
    <row r="14" spans="1:15" ht="10.5">
      <c r="A14" s="5" t="s">
        <v>211</v>
      </c>
      <c r="B14" s="5" t="s">
        <v>1253</v>
      </c>
      <c r="C14" s="5">
        <v>1.02</v>
      </c>
      <c r="D14" s="5">
        <v>1.33</v>
      </c>
      <c r="E14" s="5">
        <v>0.76</v>
      </c>
      <c r="F14" s="5">
        <v>1.85</v>
      </c>
      <c r="G14" s="5">
        <v>3.16</v>
      </c>
      <c r="H14" s="5">
        <v>5.32</v>
      </c>
      <c r="I14" s="5">
        <v>7.33</v>
      </c>
      <c r="J14" s="5">
        <v>7.09</v>
      </c>
      <c r="K14" s="5">
        <v>5.31</v>
      </c>
      <c r="L14" s="5">
        <v>3.48</v>
      </c>
      <c r="M14" s="5">
        <v>1.24</v>
      </c>
      <c r="N14" s="5">
        <v>1.07</v>
      </c>
      <c r="O14" s="5">
        <v>38.96</v>
      </c>
    </row>
    <row r="15" spans="1:15" ht="10.5">
      <c r="A15" s="5" t="s">
        <v>212</v>
      </c>
      <c r="B15" s="5" t="s">
        <v>1253</v>
      </c>
      <c r="C15" s="5">
        <v>1.05</v>
      </c>
      <c r="D15" s="5">
        <v>2.24</v>
      </c>
      <c r="E15" s="5">
        <v>2.88</v>
      </c>
      <c r="F15" s="5">
        <v>3.73</v>
      </c>
      <c r="G15" s="5">
        <v>5.78</v>
      </c>
      <c r="H15" s="5">
        <v>6.87</v>
      </c>
      <c r="I15" s="5">
        <v>8.67</v>
      </c>
      <c r="J15" s="5">
        <v>8.17</v>
      </c>
      <c r="K15" s="5">
        <v>6.07</v>
      </c>
      <c r="L15" s="5">
        <v>3.87</v>
      </c>
      <c r="M15" s="5">
        <v>1.39</v>
      </c>
      <c r="N15" s="5">
        <v>1.26</v>
      </c>
      <c r="O15" s="5">
        <v>51.96</v>
      </c>
    </row>
    <row r="16" spans="1:15" ht="10.5">
      <c r="A16" s="5" t="s">
        <v>402</v>
      </c>
      <c r="B16" s="5" t="s">
        <v>1253</v>
      </c>
      <c r="C16" s="5">
        <v>1.02</v>
      </c>
      <c r="D16" s="5">
        <v>1.33</v>
      </c>
      <c r="E16" s="5">
        <v>0.64</v>
      </c>
      <c r="F16" s="5">
        <v>1.58</v>
      </c>
      <c r="G16" s="5">
        <v>2.49</v>
      </c>
      <c r="H16" s="5">
        <v>3.89</v>
      </c>
      <c r="I16" s="5">
        <v>5.35</v>
      </c>
      <c r="J16" s="5">
        <v>4.99</v>
      </c>
      <c r="K16" s="5">
        <v>3.8</v>
      </c>
      <c r="L16" s="5">
        <v>2.6</v>
      </c>
      <c r="M16" s="5">
        <v>1.04</v>
      </c>
      <c r="N16" s="5">
        <v>1.07</v>
      </c>
      <c r="O16" s="5">
        <v>29.79</v>
      </c>
    </row>
    <row r="17" spans="1:15" ht="10.5">
      <c r="A17" s="5" t="s">
        <v>403</v>
      </c>
      <c r="B17" s="5" t="s">
        <v>1253</v>
      </c>
      <c r="C17" s="5">
        <v>1.01</v>
      </c>
      <c r="D17" s="5">
        <v>1.33</v>
      </c>
      <c r="E17" s="5">
        <v>0.62</v>
      </c>
      <c r="F17" s="5">
        <v>2.01</v>
      </c>
      <c r="G17" s="5">
        <v>3.08</v>
      </c>
      <c r="H17" s="5">
        <v>5.49</v>
      </c>
      <c r="I17" s="5">
        <v>8.84</v>
      </c>
      <c r="J17" s="5">
        <v>8.26</v>
      </c>
      <c r="K17" s="5">
        <v>5.93</v>
      </c>
      <c r="L17" s="5">
        <v>3.6</v>
      </c>
      <c r="M17" s="5">
        <v>1.17</v>
      </c>
      <c r="N17" s="5">
        <v>1.07</v>
      </c>
      <c r="O17" s="5">
        <v>42.42</v>
      </c>
    </row>
    <row r="18" spans="1:15" ht="10.5">
      <c r="A18" s="5" t="s">
        <v>1262</v>
      </c>
      <c r="B18" s="5" t="s">
        <v>1253</v>
      </c>
      <c r="C18" s="5">
        <v>1.02</v>
      </c>
      <c r="D18" s="5">
        <v>1.33</v>
      </c>
      <c r="E18" s="5">
        <v>0.4</v>
      </c>
      <c r="F18" s="5">
        <v>1.86</v>
      </c>
      <c r="G18" s="5">
        <v>2.43</v>
      </c>
      <c r="H18" s="5">
        <v>4.93</v>
      </c>
      <c r="I18" s="5">
        <v>8.46</v>
      </c>
      <c r="J18" s="5">
        <v>8.26</v>
      </c>
      <c r="K18" s="5">
        <v>6.27</v>
      </c>
      <c r="L18" s="5">
        <v>3.53</v>
      </c>
      <c r="M18" s="5">
        <v>1.29</v>
      </c>
      <c r="N18" s="5">
        <v>1.07</v>
      </c>
      <c r="O18" s="5">
        <v>40.86</v>
      </c>
    </row>
    <row r="19" spans="1:15" ht="10.5">
      <c r="A19" s="5" t="s">
        <v>1263</v>
      </c>
      <c r="B19" s="5" t="s">
        <v>1253</v>
      </c>
      <c r="C19" s="5">
        <v>1.05</v>
      </c>
      <c r="D19" s="5">
        <v>2.24</v>
      </c>
      <c r="E19" s="5">
        <v>2.86</v>
      </c>
      <c r="F19" s="5">
        <v>3.86</v>
      </c>
      <c r="G19" s="5">
        <v>5.4</v>
      </c>
      <c r="H19" s="5">
        <v>6.76</v>
      </c>
      <c r="I19" s="5">
        <v>9.35</v>
      </c>
      <c r="J19" s="5">
        <v>8.99</v>
      </c>
      <c r="K19" s="5">
        <v>6.77</v>
      </c>
      <c r="L19" s="5">
        <v>4.16</v>
      </c>
      <c r="M19" s="5">
        <v>1.42</v>
      </c>
      <c r="N19" s="5">
        <v>1.26</v>
      </c>
      <c r="O19" s="5">
        <v>54.11</v>
      </c>
    </row>
    <row r="20" spans="1:15" ht="10.5">
      <c r="A20" s="5" t="s">
        <v>1264</v>
      </c>
      <c r="B20" s="5" t="s">
        <v>1253</v>
      </c>
      <c r="C20" s="5">
        <v>1.02</v>
      </c>
      <c r="D20" s="5">
        <v>1.33</v>
      </c>
      <c r="E20" s="5">
        <v>0.4</v>
      </c>
      <c r="F20" s="5">
        <v>1.47</v>
      </c>
      <c r="G20" s="5">
        <v>1.44</v>
      </c>
      <c r="H20" s="5">
        <v>3.6</v>
      </c>
      <c r="I20" s="5">
        <v>5.6</v>
      </c>
      <c r="J20" s="5">
        <v>5.71</v>
      </c>
      <c r="K20" s="5">
        <v>4.31</v>
      </c>
      <c r="L20" s="5">
        <v>2.7</v>
      </c>
      <c r="M20" s="5">
        <v>1.03</v>
      </c>
      <c r="N20" s="5">
        <v>1.07</v>
      </c>
      <c r="O20" s="5">
        <v>29.67</v>
      </c>
    </row>
    <row r="21" spans="1:15" ht="10.5">
      <c r="A21" s="5" t="s">
        <v>1171</v>
      </c>
      <c r="C21" s="5">
        <v>1.02</v>
      </c>
      <c r="D21" s="5">
        <v>1.33</v>
      </c>
      <c r="E21" s="5">
        <v>0.4</v>
      </c>
      <c r="F21" s="5">
        <v>1.66</v>
      </c>
      <c r="G21" s="5">
        <v>2.2</v>
      </c>
      <c r="H21" s="5">
        <v>4.74</v>
      </c>
      <c r="I21" s="5">
        <v>7.64</v>
      </c>
      <c r="J21" s="5">
        <v>7.34</v>
      </c>
      <c r="K21" s="5">
        <v>5.4</v>
      </c>
      <c r="L21" s="5">
        <v>3.55</v>
      </c>
      <c r="M21" s="5">
        <v>0.82</v>
      </c>
      <c r="N21" s="5">
        <v>1.07</v>
      </c>
      <c r="O21" s="5">
        <v>37.17</v>
      </c>
    </row>
    <row r="22" spans="1:15" ht="10.5">
      <c r="A22" s="5" t="s">
        <v>1172</v>
      </c>
      <c r="B22" s="5" t="s">
        <v>1090</v>
      </c>
      <c r="C22" s="5">
        <v>1.05</v>
      </c>
      <c r="D22" s="5">
        <v>2.22</v>
      </c>
      <c r="E22" s="5">
        <v>4.43</v>
      </c>
      <c r="F22" s="5">
        <v>5.33</v>
      </c>
      <c r="G22" s="5">
        <v>3.98</v>
      </c>
      <c r="H22" s="5">
        <v>0.45</v>
      </c>
      <c r="I22" s="5">
        <v>0.11</v>
      </c>
      <c r="J22" s="5">
        <v>0.28</v>
      </c>
      <c r="K22" s="5">
        <v>0.08</v>
      </c>
      <c r="L22" s="5">
        <v>1.08</v>
      </c>
      <c r="M22" s="5">
        <v>0.73</v>
      </c>
      <c r="N22" s="5">
        <v>1.12</v>
      </c>
      <c r="O22" s="5">
        <v>20.86</v>
      </c>
    </row>
    <row r="23" spans="1:15" ht="10.5">
      <c r="A23" s="5" t="s">
        <v>1265</v>
      </c>
      <c r="C23" s="5">
        <v>1.03</v>
      </c>
      <c r="D23" s="5">
        <v>1.32</v>
      </c>
      <c r="E23" s="5">
        <v>0.4</v>
      </c>
      <c r="F23" s="5">
        <v>1.48</v>
      </c>
      <c r="G23" s="5">
        <v>6.84</v>
      </c>
      <c r="H23" s="5">
        <v>8.21</v>
      </c>
      <c r="I23" s="5">
        <v>10.25</v>
      </c>
      <c r="J23" s="5">
        <v>9.35</v>
      </c>
      <c r="K23" s="5">
        <v>2.66</v>
      </c>
      <c r="L23" s="5">
        <v>1.08</v>
      </c>
      <c r="M23" s="5">
        <v>0.73</v>
      </c>
      <c r="N23" s="5">
        <v>1.07</v>
      </c>
      <c r="O23" s="5">
        <v>44.42</v>
      </c>
    </row>
    <row r="24" spans="1:15" ht="10.5">
      <c r="A24" s="5" t="s">
        <v>1266</v>
      </c>
      <c r="C24" s="5">
        <v>1.03</v>
      </c>
      <c r="D24" s="5">
        <v>1.31</v>
      </c>
      <c r="E24" s="5">
        <v>1.05</v>
      </c>
      <c r="F24" s="5">
        <v>1.37</v>
      </c>
      <c r="G24" s="5">
        <v>1.76</v>
      </c>
      <c r="H24" s="5">
        <v>5.73</v>
      </c>
      <c r="I24" s="5">
        <v>8.87</v>
      </c>
      <c r="J24" s="5">
        <v>7.7</v>
      </c>
      <c r="K24" s="5">
        <v>1.37</v>
      </c>
      <c r="L24" s="5">
        <v>1.1</v>
      </c>
      <c r="M24" s="5">
        <v>0.73</v>
      </c>
      <c r="N24" s="5">
        <v>1.07</v>
      </c>
      <c r="O24" s="5">
        <v>33.06</v>
      </c>
    </row>
    <row r="25" spans="1:15" ht="10.5">
      <c r="A25" s="5" t="s">
        <v>1173</v>
      </c>
      <c r="C25" s="5">
        <v>1.03</v>
      </c>
      <c r="D25" s="5">
        <v>1.31</v>
      </c>
      <c r="E25" s="5">
        <v>1.22</v>
      </c>
      <c r="F25" s="5">
        <v>2.21</v>
      </c>
      <c r="G25" s="5">
        <v>2.72</v>
      </c>
      <c r="H25" s="5">
        <v>6.85</v>
      </c>
      <c r="I25" s="5">
        <v>8.94</v>
      </c>
      <c r="J25" s="5">
        <v>7.37</v>
      </c>
      <c r="K25" s="5">
        <v>0.93</v>
      </c>
      <c r="L25" s="5">
        <v>1.08</v>
      </c>
      <c r="M25" s="5">
        <v>0.73</v>
      </c>
      <c r="N25" s="5">
        <v>1.07</v>
      </c>
      <c r="O25" s="5">
        <v>35.45</v>
      </c>
    </row>
    <row r="26" spans="1:15" ht="10.5">
      <c r="A26" s="5" t="s">
        <v>1174</v>
      </c>
      <c r="C26" s="5">
        <v>1.03</v>
      </c>
      <c r="D26" s="5">
        <v>1.31</v>
      </c>
      <c r="E26" s="5">
        <v>1.22</v>
      </c>
      <c r="F26" s="5">
        <v>2.21</v>
      </c>
      <c r="G26" s="5">
        <v>2.62</v>
      </c>
      <c r="H26" s="5">
        <v>6.49</v>
      </c>
      <c r="I26" s="5">
        <v>8.1</v>
      </c>
      <c r="J26" s="5">
        <v>3.17</v>
      </c>
      <c r="K26" s="5">
        <v>0.08</v>
      </c>
      <c r="L26" s="5">
        <v>1.08</v>
      </c>
      <c r="M26" s="5">
        <v>0.73</v>
      </c>
      <c r="N26" s="5">
        <v>1.07</v>
      </c>
      <c r="O26" s="5">
        <v>29.11</v>
      </c>
    </row>
    <row r="27" spans="1:15" ht="10.5">
      <c r="A27" s="5" t="s">
        <v>1175</v>
      </c>
      <c r="B27" s="5" t="s">
        <v>1090</v>
      </c>
      <c r="C27" s="5">
        <v>1.06</v>
      </c>
      <c r="D27" s="5">
        <v>2.22</v>
      </c>
      <c r="E27" s="5">
        <v>4</v>
      </c>
      <c r="F27" s="5">
        <v>4.38</v>
      </c>
      <c r="G27" s="5">
        <v>6.38</v>
      </c>
      <c r="H27" s="5">
        <v>6.79</v>
      </c>
      <c r="I27" s="5">
        <v>7.49</v>
      </c>
      <c r="J27" s="5">
        <v>6.7</v>
      </c>
      <c r="K27" s="5">
        <v>5.22</v>
      </c>
      <c r="L27" s="5">
        <v>2.58</v>
      </c>
      <c r="M27" s="5">
        <v>1.2</v>
      </c>
      <c r="N27" s="5">
        <v>1.25</v>
      </c>
      <c r="O27" s="5">
        <v>49.27</v>
      </c>
    </row>
    <row r="28" spans="1:15" ht="10.5">
      <c r="A28" s="5" t="s">
        <v>1109</v>
      </c>
      <c r="B28" s="5" t="s">
        <v>1090</v>
      </c>
      <c r="C28" s="5">
        <v>1.03</v>
      </c>
      <c r="D28" s="5">
        <v>1.75</v>
      </c>
      <c r="E28" s="5">
        <v>2.33</v>
      </c>
      <c r="F28" s="5">
        <v>4.25</v>
      </c>
      <c r="G28" s="5">
        <v>7.01</v>
      </c>
      <c r="H28" s="5">
        <v>6.8</v>
      </c>
      <c r="I28" s="5">
        <v>8.31</v>
      </c>
      <c r="J28" s="5">
        <v>7.63</v>
      </c>
      <c r="K28" s="5">
        <v>5.73</v>
      </c>
      <c r="L28" s="5">
        <v>3.29</v>
      </c>
      <c r="M28" s="5">
        <v>1.15</v>
      </c>
      <c r="N28" s="5">
        <v>1.07</v>
      </c>
      <c r="O28" s="5">
        <v>50.35</v>
      </c>
    </row>
    <row r="29" spans="1:15" ht="10.5">
      <c r="A29" s="5" t="s">
        <v>1110</v>
      </c>
      <c r="B29" s="5" t="s">
        <v>1091</v>
      </c>
      <c r="C29" s="5">
        <v>1.05</v>
      </c>
      <c r="D29" s="5">
        <v>1.8</v>
      </c>
      <c r="E29" s="5">
        <v>3.74</v>
      </c>
      <c r="F29" s="5">
        <v>2.27</v>
      </c>
      <c r="G29" s="5">
        <v>0.35</v>
      </c>
      <c r="H29" s="5">
        <v>0.44</v>
      </c>
      <c r="I29" s="5">
        <v>0.11</v>
      </c>
      <c r="J29" s="5">
        <v>1.43</v>
      </c>
      <c r="K29" s="5">
        <v>1.59</v>
      </c>
      <c r="L29" s="5">
        <v>2.06</v>
      </c>
      <c r="M29" s="5">
        <v>1.24</v>
      </c>
      <c r="N29" s="5">
        <v>1.21</v>
      </c>
      <c r="O29" s="5">
        <v>17.28</v>
      </c>
    </row>
    <row r="30" spans="1:15" ht="10.5">
      <c r="A30" s="5" t="s">
        <v>1111</v>
      </c>
      <c r="B30" s="5" t="s">
        <v>1056</v>
      </c>
      <c r="C30" s="5">
        <v>1.03</v>
      </c>
      <c r="D30" s="5">
        <v>1.31</v>
      </c>
      <c r="E30" s="5">
        <v>1.15</v>
      </c>
      <c r="F30" s="5">
        <v>1.61</v>
      </c>
      <c r="G30" s="5">
        <v>3.67</v>
      </c>
      <c r="H30" s="5">
        <v>7.24</v>
      </c>
      <c r="I30" s="5">
        <v>7.69</v>
      </c>
      <c r="J30" s="5">
        <v>1.12</v>
      </c>
      <c r="K30" s="5">
        <v>0.08</v>
      </c>
      <c r="L30" s="5">
        <v>1.08</v>
      </c>
      <c r="M30" s="5">
        <v>0.73</v>
      </c>
      <c r="N30" s="5">
        <v>1.07</v>
      </c>
      <c r="O30" s="5">
        <v>27.77</v>
      </c>
    </row>
    <row r="31" spans="1:15" ht="10.5">
      <c r="A31" s="5" t="s">
        <v>1115</v>
      </c>
      <c r="C31" s="5">
        <v>1.03</v>
      </c>
      <c r="D31" s="5">
        <v>1.31</v>
      </c>
      <c r="E31" s="5">
        <v>1.22</v>
      </c>
      <c r="F31" s="5">
        <v>2.21</v>
      </c>
      <c r="G31" s="5">
        <v>2.62</v>
      </c>
      <c r="H31" s="5">
        <v>6.49</v>
      </c>
      <c r="I31" s="5">
        <v>8.1</v>
      </c>
      <c r="J31" s="5">
        <v>3.17</v>
      </c>
      <c r="K31" s="5">
        <v>0.08</v>
      </c>
      <c r="L31" s="5">
        <v>1.08</v>
      </c>
      <c r="M31" s="5">
        <v>0.73</v>
      </c>
      <c r="N31" s="5">
        <v>1.07</v>
      </c>
      <c r="O31" s="5">
        <v>29.11</v>
      </c>
    </row>
    <row r="32" spans="1:15" ht="10.5">
      <c r="A32" s="5" t="s">
        <v>1116</v>
      </c>
      <c r="B32" s="5" t="s">
        <v>1057</v>
      </c>
      <c r="C32" s="5">
        <v>1.02</v>
      </c>
      <c r="D32" s="5">
        <v>1.33</v>
      </c>
      <c r="E32" s="5">
        <v>0.4</v>
      </c>
      <c r="F32" s="5">
        <v>1.66</v>
      </c>
      <c r="G32" s="5">
        <v>2.2</v>
      </c>
      <c r="H32" s="5">
        <v>4.74</v>
      </c>
      <c r="I32" s="5">
        <v>7.64</v>
      </c>
      <c r="J32" s="5">
        <v>7.34</v>
      </c>
      <c r="K32" s="5">
        <v>5.4</v>
      </c>
      <c r="L32" s="5">
        <v>3.55</v>
      </c>
      <c r="M32" s="5">
        <v>0.82</v>
      </c>
      <c r="N32" s="5">
        <v>1.07</v>
      </c>
      <c r="O32" s="5">
        <v>37.17</v>
      </c>
    </row>
    <row r="33" spans="1:15" ht="10.5">
      <c r="A33" s="5" t="s">
        <v>1120</v>
      </c>
      <c r="C33" s="5">
        <v>1.02</v>
      </c>
      <c r="D33" s="5">
        <v>1.33</v>
      </c>
      <c r="E33" s="5">
        <v>0.4</v>
      </c>
      <c r="F33" s="5">
        <v>1.66</v>
      </c>
      <c r="G33" s="5">
        <v>2.2</v>
      </c>
      <c r="H33" s="5">
        <v>4.74</v>
      </c>
      <c r="I33" s="5">
        <v>7.64</v>
      </c>
      <c r="J33" s="5">
        <v>7.34</v>
      </c>
      <c r="K33" s="5">
        <v>5.4</v>
      </c>
      <c r="L33" s="5">
        <v>3.55</v>
      </c>
      <c r="M33" s="5">
        <v>0.82</v>
      </c>
      <c r="N33" s="5">
        <v>1.07</v>
      </c>
      <c r="O33" s="5">
        <v>37.17</v>
      </c>
    </row>
    <row r="34" spans="1:15" ht="10.5">
      <c r="A34" s="5" t="s">
        <v>1248</v>
      </c>
      <c r="C34" s="5">
        <v>1.02</v>
      </c>
      <c r="D34" s="5">
        <v>1.33</v>
      </c>
      <c r="E34" s="5">
        <v>0.76</v>
      </c>
      <c r="F34" s="5">
        <v>2.03</v>
      </c>
      <c r="G34" s="5">
        <v>4.02</v>
      </c>
      <c r="H34" s="5">
        <v>5.38</v>
      </c>
      <c r="I34" s="5">
        <v>6.06</v>
      </c>
      <c r="J34" s="5">
        <v>5.67</v>
      </c>
      <c r="K34" s="5">
        <v>2.79</v>
      </c>
      <c r="L34" s="5">
        <v>1.09</v>
      </c>
      <c r="M34" s="5">
        <v>0.71</v>
      </c>
      <c r="N34" s="5">
        <v>1.07</v>
      </c>
      <c r="O34" s="5">
        <v>31.93</v>
      </c>
    </row>
    <row r="35" spans="1:15" ht="10.5">
      <c r="A35" s="5" t="s">
        <v>1247</v>
      </c>
      <c r="C35" s="5">
        <v>1.05</v>
      </c>
      <c r="D35" s="5">
        <v>2.12</v>
      </c>
      <c r="E35" s="5">
        <v>2.46</v>
      </c>
      <c r="F35" s="5">
        <v>3.2</v>
      </c>
      <c r="G35" s="5">
        <v>5.64</v>
      </c>
      <c r="H35" s="5">
        <v>5.93</v>
      </c>
      <c r="I35" s="5">
        <v>7</v>
      </c>
      <c r="J35" s="5">
        <v>6.6</v>
      </c>
      <c r="K35" s="5">
        <v>3.58</v>
      </c>
      <c r="L35" s="5">
        <v>2.71</v>
      </c>
      <c r="M35" s="5">
        <v>1.04</v>
      </c>
      <c r="N35" s="5">
        <v>1.25</v>
      </c>
      <c r="O35" s="5">
        <v>42.58</v>
      </c>
    </row>
    <row r="36" spans="1:15" ht="10.5">
      <c r="A36" s="5" t="s">
        <v>1099</v>
      </c>
      <c r="C36" s="5">
        <v>1.02</v>
      </c>
      <c r="D36" s="5">
        <v>1.32</v>
      </c>
      <c r="E36" s="5">
        <v>0.64</v>
      </c>
      <c r="F36" s="5">
        <v>1.67</v>
      </c>
      <c r="G36" s="5">
        <v>3.06</v>
      </c>
      <c r="H36" s="5">
        <v>4.17</v>
      </c>
      <c r="I36" s="5">
        <v>4.74</v>
      </c>
      <c r="J36" s="5">
        <v>3.93</v>
      </c>
      <c r="K36" s="5">
        <v>2.18</v>
      </c>
      <c r="L36" s="5">
        <v>1.09</v>
      </c>
      <c r="M36" s="5">
        <v>0.72</v>
      </c>
      <c r="N36" s="5">
        <v>1.07</v>
      </c>
      <c r="O36" s="5">
        <v>25.62</v>
      </c>
    </row>
    <row r="37" spans="1:15" ht="10.5">
      <c r="A37" s="5" t="s">
        <v>1121</v>
      </c>
      <c r="C37" s="5">
        <v>1.03</v>
      </c>
      <c r="D37" s="5">
        <v>1.31</v>
      </c>
      <c r="E37" s="5">
        <v>0.4</v>
      </c>
      <c r="F37" s="5">
        <v>1.06</v>
      </c>
      <c r="G37" s="5">
        <v>0.35</v>
      </c>
      <c r="H37" s="5">
        <v>0.44</v>
      </c>
      <c r="I37" s="5">
        <v>0.11</v>
      </c>
      <c r="J37" s="5">
        <v>0.28</v>
      </c>
      <c r="K37" s="5">
        <v>0.08</v>
      </c>
      <c r="L37" s="5">
        <v>1.08</v>
      </c>
      <c r="M37" s="5">
        <v>0.74</v>
      </c>
      <c r="N37" s="5">
        <v>1.06</v>
      </c>
      <c r="O37" s="5">
        <v>7.95</v>
      </c>
    </row>
    <row r="39" spans="1:15" ht="10.5">
      <c r="A39" s="5" t="s">
        <v>1098</v>
      </c>
      <c r="C39" s="13">
        <f>AVERAGE(C11:C20)</f>
        <v>1.028888888888889</v>
      </c>
      <c r="D39" s="13">
        <f aca="true" t="shared" si="0" ref="D39:O39">AVERAGE(D11:D20)</f>
        <v>1.6466666666666667</v>
      </c>
      <c r="E39" s="13">
        <f t="shared" si="0"/>
        <v>1.4411111111111112</v>
      </c>
      <c r="F39" s="13">
        <f t="shared" si="0"/>
        <v>2.5</v>
      </c>
      <c r="G39" s="13">
        <f t="shared" si="0"/>
        <v>3.8022222222222215</v>
      </c>
      <c r="H39" s="13">
        <f t="shared" si="0"/>
        <v>5.6033333333333335</v>
      </c>
      <c r="I39" s="13">
        <f t="shared" si="0"/>
        <v>7.904444444444445</v>
      </c>
      <c r="J39" s="13">
        <f t="shared" si="0"/>
        <v>7.526666666666666</v>
      </c>
      <c r="K39" s="13">
        <f t="shared" si="0"/>
        <v>5.617777777777778</v>
      </c>
      <c r="L39" s="13">
        <f t="shared" si="0"/>
        <v>3.4700000000000006</v>
      </c>
      <c r="M39" s="13">
        <f t="shared" si="0"/>
        <v>1.202222222222222</v>
      </c>
      <c r="N39" s="13">
        <f t="shared" si="0"/>
        <v>1.1344444444444446</v>
      </c>
      <c r="O39" s="13">
        <f t="shared" si="0"/>
        <v>42.87444444444445</v>
      </c>
    </row>
    <row r="40" spans="1:15" ht="10.5">
      <c r="A40" s="5" t="s">
        <v>1256</v>
      </c>
      <c r="C40" s="13">
        <f>AVERAGE(C32)</f>
        <v>1.02</v>
      </c>
      <c r="D40" s="13">
        <f aca="true" t="shared" si="1" ref="D40:O40">AVERAGE(D32)</f>
        <v>1.33</v>
      </c>
      <c r="E40" s="13">
        <f t="shared" si="1"/>
        <v>0.4</v>
      </c>
      <c r="F40" s="13">
        <f t="shared" si="1"/>
        <v>1.66</v>
      </c>
      <c r="G40" s="13">
        <f t="shared" si="1"/>
        <v>2.2</v>
      </c>
      <c r="H40" s="13">
        <f t="shared" si="1"/>
        <v>4.74</v>
      </c>
      <c r="I40" s="13">
        <f t="shared" si="1"/>
        <v>7.64</v>
      </c>
      <c r="J40" s="13">
        <f t="shared" si="1"/>
        <v>7.34</v>
      </c>
      <c r="K40" s="13">
        <f t="shared" si="1"/>
        <v>5.4</v>
      </c>
      <c r="L40" s="13">
        <f t="shared" si="1"/>
        <v>3.55</v>
      </c>
      <c r="M40" s="13">
        <f t="shared" si="1"/>
        <v>0.82</v>
      </c>
      <c r="N40" s="13">
        <f t="shared" si="1"/>
        <v>1.07</v>
      </c>
      <c r="O40" s="13">
        <f t="shared" si="1"/>
        <v>37.17</v>
      </c>
    </row>
    <row r="41" spans="1:15" ht="10.5">
      <c r="A41" s="5" t="s">
        <v>1268</v>
      </c>
      <c r="C41" s="13">
        <f>AVERAGE(C29:C30)</f>
        <v>1.04</v>
      </c>
      <c r="D41" s="13">
        <f aca="true" t="shared" si="2" ref="D41:O41">AVERAGE(D29:D30)</f>
        <v>1.5550000000000002</v>
      </c>
      <c r="E41" s="13">
        <f t="shared" si="2"/>
        <v>2.4450000000000003</v>
      </c>
      <c r="F41" s="13">
        <f t="shared" si="2"/>
        <v>1.94</v>
      </c>
      <c r="G41" s="13">
        <f t="shared" si="2"/>
        <v>2.01</v>
      </c>
      <c r="H41" s="13">
        <f t="shared" si="2"/>
        <v>3.8400000000000003</v>
      </c>
      <c r="I41" s="13">
        <f t="shared" si="2"/>
        <v>3.9000000000000004</v>
      </c>
      <c r="J41" s="13">
        <f t="shared" si="2"/>
        <v>1.275</v>
      </c>
      <c r="K41" s="13">
        <f t="shared" si="2"/>
        <v>0.8350000000000001</v>
      </c>
      <c r="L41" s="13">
        <f t="shared" si="2"/>
        <v>1.57</v>
      </c>
      <c r="M41" s="13">
        <f t="shared" si="2"/>
        <v>0.985</v>
      </c>
      <c r="N41" s="13">
        <f t="shared" si="2"/>
        <v>1.1400000000000001</v>
      </c>
      <c r="O41" s="13">
        <f t="shared" si="2"/>
        <v>22.525</v>
      </c>
    </row>
    <row r="42" spans="1:15" ht="10.5">
      <c r="A42" s="5" t="s">
        <v>1267</v>
      </c>
      <c r="C42" s="13">
        <f>AVERAGE(C27:C28,C22)</f>
        <v>1.0466666666666666</v>
      </c>
      <c r="D42" s="13">
        <f aca="true" t="shared" si="3" ref="D42:O42">AVERAGE(D27:D28,D22)</f>
        <v>2.0633333333333335</v>
      </c>
      <c r="E42" s="13">
        <f t="shared" si="3"/>
        <v>3.5866666666666664</v>
      </c>
      <c r="F42" s="13">
        <f t="shared" si="3"/>
        <v>4.653333333333333</v>
      </c>
      <c r="G42" s="13">
        <f t="shared" si="3"/>
        <v>5.79</v>
      </c>
      <c r="H42" s="13">
        <f t="shared" si="3"/>
        <v>4.68</v>
      </c>
      <c r="I42" s="13">
        <f t="shared" si="3"/>
        <v>5.303333333333334</v>
      </c>
      <c r="J42" s="13">
        <f t="shared" si="3"/>
        <v>4.87</v>
      </c>
      <c r="K42" s="13">
        <f t="shared" si="3"/>
        <v>3.6766666666666663</v>
      </c>
      <c r="L42" s="13">
        <f t="shared" si="3"/>
        <v>2.316666666666667</v>
      </c>
      <c r="M42" s="13">
        <f t="shared" si="3"/>
        <v>1.0266666666666666</v>
      </c>
      <c r="N42" s="13">
        <f t="shared" si="3"/>
        <v>1.1466666666666667</v>
      </c>
      <c r="O42" s="13">
        <f t="shared" si="3"/>
        <v>40.160000000000004</v>
      </c>
    </row>
  </sheetData>
  <sheetProtection password="E65D" sheet="1" objects="1" scenarios="1"/>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M30"/>
  <sheetViews>
    <sheetView workbookViewId="0" topLeftCell="A1">
      <selection activeCell="N1" sqref="N1"/>
    </sheetView>
  </sheetViews>
  <sheetFormatPr defaultColWidth="11.00390625" defaultRowHeight="12.75"/>
  <sheetData>
    <row r="1" spans="1:13" s="32" customFormat="1" ht="39" customHeight="1" thickBot="1">
      <c r="A1" s="71" t="s">
        <v>1405</v>
      </c>
      <c r="B1" s="31"/>
      <c r="C1" s="31"/>
      <c r="D1" s="31"/>
      <c r="E1" s="31"/>
      <c r="F1" s="31"/>
      <c r="G1" s="31"/>
      <c r="H1" s="31"/>
      <c r="I1" s="129" t="s">
        <v>1406</v>
      </c>
      <c r="J1" s="129"/>
      <c r="K1" s="129"/>
      <c r="L1" s="31"/>
      <c r="M1" s="78"/>
    </row>
    <row r="2" spans="1:13" ht="15.75" thickTop="1">
      <c r="A2" s="72" t="s">
        <v>1269</v>
      </c>
      <c r="B2" s="26"/>
      <c r="C2" s="26"/>
      <c r="D2" s="26"/>
      <c r="E2" s="26"/>
      <c r="F2" s="26"/>
      <c r="G2" s="26"/>
      <c r="H2" s="26"/>
      <c r="I2" s="26"/>
      <c r="J2" s="26"/>
      <c r="K2" s="26"/>
      <c r="L2" s="26"/>
      <c r="M2" s="41"/>
    </row>
    <row r="3" spans="1:13" ht="28.5" customHeight="1">
      <c r="A3" s="172" t="s">
        <v>1270</v>
      </c>
      <c r="B3" s="26"/>
      <c r="C3" s="26"/>
      <c r="D3" s="26"/>
      <c r="E3" s="26"/>
      <c r="F3" s="26"/>
      <c r="G3" s="26"/>
      <c r="H3" s="26"/>
      <c r="I3" s="26"/>
      <c r="J3" s="26"/>
      <c r="K3" s="26"/>
      <c r="L3" s="26"/>
      <c r="M3" s="41"/>
    </row>
    <row r="4" spans="1:13" ht="22.5" customHeight="1">
      <c r="A4" s="73" t="s">
        <v>1408</v>
      </c>
      <c r="B4" s="26"/>
      <c r="C4" s="26"/>
      <c r="D4" s="26"/>
      <c r="E4" s="26"/>
      <c r="F4" s="26"/>
      <c r="G4" s="26"/>
      <c r="H4" s="26"/>
      <c r="I4" s="26"/>
      <c r="J4" s="26"/>
      <c r="K4" s="26"/>
      <c r="L4" s="26"/>
      <c r="M4" s="41"/>
    </row>
    <row r="5" spans="1:13" ht="37.5" customHeight="1">
      <c r="A5" s="127" t="s">
        <v>62</v>
      </c>
      <c r="B5" s="99"/>
      <c r="C5" s="99"/>
      <c r="D5" s="99"/>
      <c r="E5" s="99"/>
      <c r="F5" s="99"/>
      <c r="G5" s="99"/>
      <c r="H5" s="99"/>
      <c r="I5" s="99"/>
      <c r="J5" s="99"/>
      <c r="K5" s="99"/>
      <c r="L5" s="26"/>
      <c r="M5" s="41"/>
    </row>
    <row r="6" spans="1:13" ht="18" customHeight="1">
      <c r="A6" s="73"/>
      <c r="B6" s="74" t="s">
        <v>1407</v>
      </c>
      <c r="C6" s="26"/>
      <c r="D6" s="26"/>
      <c r="E6" s="26"/>
      <c r="F6" s="26"/>
      <c r="G6" s="26"/>
      <c r="H6" s="26"/>
      <c r="I6" s="26"/>
      <c r="J6" s="26"/>
      <c r="K6" s="26"/>
      <c r="L6" s="26"/>
      <c r="M6" s="41"/>
    </row>
    <row r="7" spans="1:13" ht="39" customHeight="1">
      <c r="A7" s="130" t="s">
        <v>1409</v>
      </c>
      <c r="B7" s="99"/>
      <c r="C7" s="99"/>
      <c r="D7" s="99"/>
      <c r="E7" s="99"/>
      <c r="F7" s="99"/>
      <c r="G7" s="99"/>
      <c r="H7" s="99"/>
      <c r="I7" s="99"/>
      <c r="J7" s="99"/>
      <c r="K7" s="99"/>
      <c r="L7" s="26"/>
      <c r="M7" s="41"/>
    </row>
    <row r="8" spans="1:13" ht="31.5" customHeight="1">
      <c r="A8" s="73" t="s">
        <v>1336</v>
      </c>
      <c r="B8" s="26"/>
      <c r="C8" s="26"/>
      <c r="D8" s="26"/>
      <c r="E8" s="26"/>
      <c r="F8" s="26"/>
      <c r="G8" s="26"/>
      <c r="H8" s="26"/>
      <c r="I8" s="26"/>
      <c r="J8" s="26"/>
      <c r="K8" s="26"/>
      <c r="L8" s="26"/>
      <c r="M8" s="41"/>
    </row>
    <row r="9" spans="1:13" ht="18" customHeight="1">
      <c r="A9" s="75" t="s">
        <v>1337</v>
      </c>
      <c r="B9" s="26"/>
      <c r="C9" s="26"/>
      <c r="D9" s="26"/>
      <c r="E9" s="26"/>
      <c r="F9" s="26"/>
      <c r="G9" s="26"/>
      <c r="H9" s="26"/>
      <c r="I9" s="26"/>
      <c r="J9" s="26"/>
      <c r="K9" s="26"/>
      <c r="L9" s="26"/>
      <c r="M9" s="41"/>
    </row>
    <row r="10" spans="1:13" ht="40.5" customHeight="1">
      <c r="A10" s="127" t="s">
        <v>1338</v>
      </c>
      <c r="B10" s="99"/>
      <c r="C10" s="99"/>
      <c r="D10" s="99"/>
      <c r="E10" s="99"/>
      <c r="F10" s="99"/>
      <c r="G10" s="99"/>
      <c r="H10" s="99"/>
      <c r="I10" s="99"/>
      <c r="J10" s="99"/>
      <c r="K10" s="99"/>
      <c r="L10" s="26"/>
      <c r="M10" s="41"/>
    </row>
    <row r="11" spans="1:13" ht="33" customHeight="1">
      <c r="A11" s="75" t="s">
        <v>1339</v>
      </c>
      <c r="B11" s="26"/>
      <c r="C11" s="26"/>
      <c r="D11" s="26"/>
      <c r="E11" s="26"/>
      <c r="F11" s="26"/>
      <c r="G11" s="26"/>
      <c r="H11" s="26"/>
      <c r="I11" s="26"/>
      <c r="J11" s="26"/>
      <c r="K11" s="26"/>
      <c r="L11" s="26"/>
      <c r="M11" s="41"/>
    </row>
    <row r="12" spans="1:13" ht="15">
      <c r="A12" s="76"/>
      <c r="B12" s="26"/>
      <c r="C12" s="26"/>
      <c r="D12" s="26"/>
      <c r="E12" s="26"/>
      <c r="F12" s="26"/>
      <c r="G12" s="26"/>
      <c r="H12" s="26"/>
      <c r="I12" s="26"/>
      <c r="J12" s="26"/>
      <c r="K12" s="26"/>
      <c r="L12" s="26"/>
      <c r="M12" s="41"/>
    </row>
    <row r="13" spans="1:13" ht="37.5" customHeight="1">
      <c r="A13" s="131" t="s">
        <v>1423</v>
      </c>
      <c r="B13" s="132"/>
      <c r="C13" s="132"/>
      <c r="D13" s="132"/>
      <c r="E13" s="132"/>
      <c r="F13" s="132"/>
      <c r="G13" s="132"/>
      <c r="H13" s="132"/>
      <c r="I13" s="132"/>
      <c r="J13" s="132"/>
      <c r="K13" s="132"/>
      <c r="L13" s="26"/>
      <c r="M13" s="41"/>
    </row>
    <row r="14" spans="1:13" ht="15">
      <c r="A14" s="72"/>
      <c r="B14" s="26"/>
      <c r="C14" s="26"/>
      <c r="D14" s="26"/>
      <c r="E14" s="26"/>
      <c r="F14" s="26"/>
      <c r="G14" s="26"/>
      <c r="H14" s="26"/>
      <c r="I14" s="26"/>
      <c r="J14" s="26"/>
      <c r="K14" s="26"/>
      <c r="L14" s="26"/>
      <c r="M14" s="41"/>
    </row>
    <row r="15" spans="1:13" ht="27" customHeight="1">
      <c r="A15" s="172" t="s">
        <v>1424</v>
      </c>
      <c r="B15" s="26"/>
      <c r="C15" s="26"/>
      <c r="D15" s="26"/>
      <c r="E15" s="26"/>
      <c r="F15" s="26"/>
      <c r="G15" s="26"/>
      <c r="H15" s="26"/>
      <c r="I15" s="26"/>
      <c r="J15" s="26"/>
      <c r="K15" s="26"/>
      <c r="L15" s="26"/>
      <c r="M15" s="41"/>
    </row>
    <row r="16" spans="1:13" ht="40.5" customHeight="1">
      <c r="A16" s="127" t="s">
        <v>1369</v>
      </c>
      <c r="B16" s="99"/>
      <c r="C16" s="99"/>
      <c r="D16" s="99"/>
      <c r="E16" s="99"/>
      <c r="F16" s="99"/>
      <c r="G16" s="99"/>
      <c r="H16" s="99"/>
      <c r="I16" s="99"/>
      <c r="J16" s="99"/>
      <c r="K16" s="99"/>
      <c r="L16" s="26"/>
      <c r="M16" s="41"/>
    </row>
    <row r="17" spans="1:13" ht="40.5" customHeight="1">
      <c r="A17" s="127" t="s">
        <v>1370</v>
      </c>
      <c r="B17" s="99"/>
      <c r="C17" s="99"/>
      <c r="D17" s="99"/>
      <c r="E17" s="99"/>
      <c r="F17" s="99"/>
      <c r="G17" s="99"/>
      <c r="H17" s="99"/>
      <c r="I17" s="99"/>
      <c r="J17" s="99"/>
      <c r="K17" s="99"/>
      <c r="L17" s="26"/>
      <c r="M17" s="41"/>
    </row>
    <row r="18" spans="1:13" ht="27.75" customHeight="1">
      <c r="A18" s="73" t="s">
        <v>1381</v>
      </c>
      <c r="B18" s="26"/>
      <c r="C18" s="26"/>
      <c r="D18" s="26"/>
      <c r="E18" s="26"/>
      <c r="F18" s="26"/>
      <c r="G18" s="26"/>
      <c r="H18" s="26"/>
      <c r="I18" s="26"/>
      <c r="J18" s="26"/>
      <c r="K18" s="26"/>
      <c r="L18" s="26"/>
      <c r="M18" s="41"/>
    </row>
    <row r="19" spans="1:13" ht="27" customHeight="1">
      <c r="A19" s="73" t="s">
        <v>1382</v>
      </c>
      <c r="B19" s="26"/>
      <c r="C19" s="26"/>
      <c r="D19" s="26"/>
      <c r="E19" s="26"/>
      <c r="F19" s="26"/>
      <c r="G19" s="26"/>
      <c r="H19" s="26"/>
      <c r="I19" s="26"/>
      <c r="J19" s="26"/>
      <c r="K19" s="26"/>
      <c r="L19" s="26"/>
      <c r="M19" s="41"/>
    </row>
    <row r="20" spans="1:13" ht="27.75" customHeight="1">
      <c r="A20" s="73" t="s">
        <v>1383</v>
      </c>
      <c r="B20" s="26"/>
      <c r="C20" s="26"/>
      <c r="D20" s="26"/>
      <c r="E20" s="26"/>
      <c r="F20" s="26"/>
      <c r="G20" s="26"/>
      <c r="H20" s="26"/>
      <c r="I20" s="26"/>
      <c r="J20" s="26"/>
      <c r="K20" s="26"/>
      <c r="L20" s="26"/>
      <c r="M20" s="41"/>
    </row>
    <row r="21" spans="1:13" ht="27.75" customHeight="1">
      <c r="A21" s="73" t="s">
        <v>1384</v>
      </c>
      <c r="B21" s="26"/>
      <c r="C21" s="26"/>
      <c r="D21" s="26"/>
      <c r="E21" s="26"/>
      <c r="F21" s="26"/>
      <c r="G21" s="26"/>
      <c r="H21" s="26"/>
      <c r="I21" s="26"/>
      <c r="J21" s="26"/>
      <c r="K21" s="26"/>
      <c r="L21" s="26"/>
      <c r="M21" s="41"/>
    </row>
    <row r="22" spans="1:13" ht="24.75" customHeight="1">
      <c r="A22" s="75" t="s">
        <v>1385</v>
      </c>
      <c r="B22" s="26"/>
      <c r="C22" s="26"/>
      <c r="D22" s="26"/>
      <c r="E22" s="26"/>
      <c r="F22" s="26"/>
      <c r="G22" s="26"/>
      <c r="H22" s="26"/>
      <c r="I22" s="26"/>
      <c r="J22" s="26"/>
      <c r="K22" s="26"/>
      <c r="L22" s="26"/>
      <c r="M22" s="41"/>
    </row>
    <row r="23" spans="1:13" ht="28.5" customHeight="1">
      <c r="A23" s="73" t="s">
        <v>1400</v>
      </c>
      <c r="B23" s="26"/>
      <c r="C23" s="26"/>
      <c r="D23" s="26"/>
      <c r="E23" s="26"/>
      <c r="F23" s="26"/>
      <c r="G23" s="26"/>
      <c r="H23" s="26"/>
      <c r="I23" s="26"/>
      <c r="J23" s="26"/>
      <c r="K23" s="26"/>
      <c r="L23" s="26"/>
      <c r="M23" s="41"/>
    </row>
    <row r="24" spans="1:13" ht="27" customHeight="1">
      <c r="A24" s="75" t="s">
        <v>1401</v>
      </c>
      <c r="B24" s="26"/>
      <c r="C24" s="26"/>
      <c r="D24" s="26"/>
      <c r="E24" s="26"/>
      <c r="F24" s="26"/>
      <c r="G24" s="26"/>
      <c r="H24" s="26"/>
      <c r="I24" s="26"/>
      <c r="J24" s="26"/>
      <c r="K24" s="26"/>
      <c r="L24" s="26"/>
      <c r="M24" s="41"/>
    </row>
    <row r="25" spans="1:13" ht="42.75" customHeight="1">
      <c r="A25" s="127" t="s">
        <v>1402</v>
      </c>
      <c r="B25" s="99"/>
      <c r="C25" s="99"/>
      <c r="D25" s="99"/>
      <c r="E25" s="99"/>
      <c r="F25" s="99"/>
      <c r="G25" s="99"/>
      <c r="H25" s="99"/>
      <c r="I25" s="99"/>
      <c r="J25" s="99"/>
      <c r="K25" s="99"/>
      <c r="L25" s="99"/>
      <c r="M25" s="128"/>
    </row>
    <row r="26" spans="1:13" ht="33.75" customHeight="1">
      <c r="A26" s="73" t="s">
        <v>1403</v>
      </c>
      <c r="B26" s="26"/>
      <c r="C26" s="26"/>
      <c r="D26" s="26"/>
      <c r="E26" s="26"/>
      <c r="F26" s="26"/>
      <c r="G26" s="26"/>
      <c r="H26" s="26"/>
      <c r="I26" s="26"/>
      <c r="J26" s="26"/>
      <c r="K26" s="26"/>
      <c r="L26" s="26"/>
      <c r="M26" s="41"/>
    </row>
    <row r="27" spans="1:13" ht="27.75" customHeight="1">
      <c r="A27" s="75" t="s">
        <v>1404</v>
      </c>
      <c r="B27" s="26"/>
      <c r="C27" s="26"/>
      <c r="D27" s="26"/>
      <c r="E27" s="26"/>
      <c r="F27" s="26"/>
      <c r="G27" s="26"/>
      <c r="H27" s="26"/>
      <c r="I27" s="26"/>
      <c r="J27" s="26"/>
      <c r="K27" s="26"/>
      <c r="L27" s="26"/>
      <c r="M27" s="41"/>
    </row>
    <row r="28" spans="1:13" ht="15">
      <c r="A28" s="77"/>
      <c r="B28" s="26"/>
      <c r="C28" s="26"/>
      <c r="D28" s="26"/>
      <c r="E28" s="26"/>
      <c r="F28" s="26"/>
      <c r="G28" s="26"/>
      <c r="H28" s="26"/>
      <c r="I28" s="26"/>
      <c r="J28" s="26"/>
      <c r="K28" s="26"/>
      <c r="L28" s="26"/>
      <c r="M28" s="41"/>
    </row>
    <row r="29" spans="1:13" ht="12.75">
      <c r="A29" s="26"/>
      <c r="B29" s="26"/>
      <c r="C29" s="26"/>
      <c r="D29" s="26"/>
      <c r="E29" s="26"/>
      <c r="F29" s="26"/>
      <c r="G29" s="26"/>
      <c r="H29" s="26"/>
      <c r="I29" s="26"/>
      <c r="J29" s="26"/>
      <c r="K29" s="26"/>
      <c r="L29" s="26"/>
      <c r="M29" s="41"/>
    </row>
    <row r="30" spans="1:13" ht="13.5" thickBot="1">
      <c r="A30" s="23"/>
      <c r="B30" s="23"/>
      <c r="C30" s="23"/>
      <c r="D30" s="23"/>
      <c r="E30" s="23"/>
      <c r="F30" s="23"/>
      <c r="G30" s="23"/>
      <c r="H30" s="23"/>
      <c r="I30" s="23"/>
      <c r="J30" s="23"/>
      <c r="K30" s="23"/>
      <c r="L30" s="23"/>
      <c r="M30" s="45"/>
    </row>
    <row r="31" ht="30.75"/>
  </sheetData>
  <sheetProtection password="E65D" sheet="1" objects="1" scenarios="1"/>
  <mergeCells count="8">
    <mergeCell ref="A16:K16"/>
    <mergeCell ref="A17:K17"/>
    <mergeCell ref="A25:M25"/>
    <mergeCell ref="I1:K1"/>
    <mergeCell ref="A5:K5"/>
    <mergeCell ref="A7:K7"/>
    <mergeCell ref="A10:K10"/>
    <mergeCell ref="A13:K13"/>
  </mergeCells>
  <hyperlinks>
    <hyperlink ref="I1" location="Calculator!A1" display="Back to Residential Greywater Calculator"/>
    <hyperlink ref="J1" location="Calculator!A1" display="Calculator!A1"/>
    <hyperlink ref="K1" location="Calculator!A1" display="Calculator!A1"/>
    <hyperlink ref="B6" location="EvapoMap!A1" display="Map to zone for evapotranspiration"/>
  </hyperlinks>
  <printOptions/>
  <pageMargins left="0.75" right="0.75" top="1" bottom="1" header="0.5" footer="0.5"/>
  <pageSetup orientation="portrait"/>
  <legacyDrawing r:id="rId2"/>
</worksheet>
</file>

<file path=xl/worksheets/sheet20.xml><?xml version="1.0" encoding="utf-8"?>
<worksheet xmlns="http://schemas.openxmlformats.org/spreadsheetml/2006/main" xmlns:r="http://schemas.openxmlformats.org/officeDocument/2006/relationships">
  <dimension ref="A1:O51"/>
  <sheetViews>
    <sheetView workbookViewId="0" topLeftCell="A1">
      <selection activeCell="A48" sqref="A48:A51"/>
    </sheetView>
  </sheetViews>
  <sheetFormatPr defaultColWidth="7.875" defaultRowHeight="12.75"/>
  <cols>
    <col min="1" max="1" width="28.875" style="5" customWidth="1"/>
    <col min="2" max="2" width="5.125" style="5" customWidth="1"/>
    <col min="3" max="3" width="6.25390625" style="5" customWidth="1"/>
    <col min="4" max="4" width="6.375" style="5" customWidth="1"/>
    <col min="5" max="5" width="5.25390625" style="5" customWidth="1"/>
    <col min="6" max="6" width="5.625" style="5" customWidth="1"/>
    <col min="7" max="7" width="5.375" style="5" customWidth="1"/>
    <col min="8" max="9" width="5.625" style="5" customWidth="1"/>
    <col min="10" max="10" width="5.875" style="5" customWidth="1"/>
    <col min="11" max="11" width="7.875" style="5" customWidth="1"/>
    <col min="12" max="12" width="6.25390625" style="5" customWidth="1"/>
    <col min="13" max="14" width="7.875" style="5" customWidth="1"/>
    <col min="15" max="15" width="6.00390625" style="5" customWidth="1"/>
    <col min="16" max="16384" width="7.875" style="5" customWidth="1"/>
  </cols>
  <sheetData>
    <row r="1" ht="10.5">
      <c r="A1" s="5" t="s">
        <v>1307</v>
      </c>
    </row>
    <row r="2" ht="10.5">
      <c r="A2" s="5" t="s">
        <v>1058</v>
      </c>
    </row>
    <row r="3" ht="10.5">
      <c r="A3" s="5" t="s">
        <v>1308</v>
      </c>
    </row>
    <row r="4" ht="10.5">
      <c r="A4" s="5" t="s">
        <v>1309</v>
      </c>
    </row>
    <row r="5" ht="10.5">
      <c r="A5" s="5" t="s">
        <v>1310</v>
      </c>
    </row>
    <row r="6" ht="10.5">
      <c r="C6" s="5" t="s">
        <v>213</v>
      </c>
    </row>
    <row r="7" spans="3:15" ht="10.5">
      <c r="C7" s="5" t="s">
        <v>1311</v>
      </c>
      <c r="D7" s="5" t="s">
        <v>1312</v>
      </c>
      <c r="E7" s="5" t="s">
        <v>1150</v>
      </c>
      <c r="F7" s="5" t="s">
        <v>1151</v>
      </c>
      <c r="G7" s="5" t="s">
        <v>88</v>
      </c>
      <c r="H7" s="5" t="s">
        <v>1152</v>
      </c>
      <c r="I7" s="5" t="s">
        <v>1153</v>
      </c>
      <c r="J7" s="5" t="s">
        <v>1154</v>
      </c>
      <c r="K7" s="5" t="s">
        <v>1155</v>
      </c>
      <c r="L7" s="5" t="s">
        <v>1156</v>
      </c>
      <c r="M7" s="5" t="s">
        <v>1157</v>
      </c>
      <c r="N7" s="5" t="s">
        <v>1158</v>
      </c>
      <c r="O7" s="5" t="s">
        <v>1159</v>
      </c>
    </row>
    <row r="8" spans="3:15" ht="10.5">
      <c r="C8" s="5" t="s">
        <v>1160</v>
      </c>
      <c r="D8" s="5" t="s">
        <v>1160</v>
      </c>
      <c r="E8" s="5" t="s">
        <v>1160</v>
      </c>
      <c r="F8" s="5" t="s">
        <v>1160</v>
      </c>
      <c r="G8" s="5" t="s">
        <v>1160</v>
      </c>
      <c r="H8" s="5" t="s">
        <v>1160</v>
      </c>
      <c r="I8" s="5" t="s">
        <v>1160</v>
      </c>
      <c r="J8" s="5" t="s">
        <v>1160</v>
      </c>
      <c r="K8" s="5" t="s">
        <v>1160</v>
      </c>
      <c r="L8" s="5" t="s">
        <v>1160</v>
      </c>
      <c r="M8" s="5" t="s">
        <v>1160</v>
      </c>
      <c r="N8" s="5" t="s">
        <v>1160</v>
      </c>
      <c r="O8" s="5" t="s">
        <v>1160</v>
      </c>
    </row>
    <row r="9" spans="1:15" ht="10.5">
      <c r="A9" s="5" t="s">
        <v>1161</v>
      </c>
      <c r="C9" s="5">
        <v>8.22</v>
      </c>
      <c r="D9" s="5">
        <v>0.28</v>
      </c>
      <c r="E9" s="5">
        <v>0.81</v>
      </c>
      <c r="F9" s="5">
        <v>0.3</v>
      </c>
      <c r="G9" s="5">
        <v>0.44</v>
      </c>
      <c r="H9" s="5">
        <v>0.35</v>
      </c>
      <c r="I9" s="5">
        <v>0.09</v>
      </c>
      <c r="J9" s="5">
        <v>0.31</v>
      </c>
      <c r="K9" s="5">
        <v>0.31</v>
      </c>
      <c r="L9" s="5">
        <v>0.82</v>
      </c>
      <c r="M9" s="5">
        <v>4.92</v>
      </c>
      <c r="N9" s="5">
        <v>2.74</v>
      </c>
      <c r="O9" s="5">
        <v>19.59</v>
      </c>
    </row>
    <row r="10" spans="1:15" ht="10.5">
      <c r="A10" s="5" t="s">
        <v>984</v>
      </c>
      <c r="C10" s="5">
        <v>0.73</v>
      </c>
      <c r="D10" s="5">
        <v>2.36</v>
      </c>
      <c r="E10" s="5">
        <v>4.13</v>
      </c>
      <c r="F10" s="5">
        <v>5.82</v>
      </c>
      <c r="G10" s="5">
        <v>7.62</v>
      </c>
      <c r="H10" s="5">
        <v>8</v>
      </c>
      <c r="I10" s="5">
        <v>8.36</v>
      </c>
      <c r="J10" s="5">
        <v>7.11</v>
      </c>
      <c r="K10" s="5">
        <v>5.82</v>
      </c>
      <c r="L10" s="5">
        <v>3.86</v>
      </c>
      <c r="M10" s="5">
        <v>1.25</v>
      </c>
      <c r="N10" s="5">
        <v>1.14</v>
      </c>
      <c r="O10" s="5">
        <v>56.22</v>
      </c>
    </row>
    <row r="12" spans="1:15" ht="10.5">
      <c r="A12" s="5" t="s">
        <v>985</v>
      </c>
      <c r="B12" s="5" t="s">
        <v>1253</v>
      </c>
      <c r="C12" s="5">
        <v>0.86</v>
      </c>
      <c r="D12" s="5">
        <v>0.92</v>
      </c>
      <c r="E12" s="5">
        <v>1.22</v>
      </c>
      <c r="F12" s="5">
        <v>2.58</v>
      </c>
      <c r="G12" s="5">
        <v>6.85</v>
      </c>
      <c r="H12" s="5">
        <v>7.83</v>
      </c>
      <c r="I12" s="5">
        <v>8.18</v>
      </c>
      <c r="J12" s="5">
        <v>6.94</v>
      </c>
      <c r="K12" s="5">
        <v>5.45</v>
      </c>
      <c r="L12" s="5">
        <v>2.96</v>
      </c>
      <c r="M12" s="5">
        <v>0.6</v>
      </c>
      <c r="N12" s="5">
        <v>1.06</v>
      </c>
      <c r="O12" s="5">
        <v>45.45</v>
      </c>
    </row>
    <row r="13" spans="1:15" ht="10.5">
      <c r="A13" s="5" t="s">
        <v>1168</v>
      </c>
      <c r="B13" s="5" t="s">
        <v>1252</v>
      </c>
      <c r="C13" s="5">
        <v>0.88</v>
      </c>
      <c r="D13" s="5">
        <v>2.56</v>
      </c>
      <c r="E13" s="5">
        <v>3.87</v>
      </c>
      <c r="F13" s="5">
        <v>4.91</v>
      </c>
      <c r="G13" s="5">
        <v>8.21</v>
      </c>
      <c r="H13" s="5">
        <v>9.5</v>
      </c>
      <c r="I13" s="5">
        <v>9.78</v>
      </c>
      <c r="J13" s="5">
        <v>8.29</v>
      </c>
      <c r="K13" s="5">
        <v>6.66</v>
      </c>
      <c r="L13" s="5">
        <v>4.1</v>
      </c>
      <c r="M13" s="5">
        <v>1.09</v>
      </c>
      <c r="N13" s="5">
        <v>1.42</v>
      </c>
      <c r="O13" s="5">
        <v>61.27</v>
      </c>
    </row>
    <row r="14" spans="1:15" ht="10.5">
      <c r="A14" s="5" t="s">
        <v>1169</v>
      </c>
      <c r="B14" s="5" t="s">
        <v>1253</v>
      </c>
      <c r="C14" s="5">
        <v>0.86</v>
      </c>
      <c r="D14" s="5">
        <v>0.92</v>
      </c>
      <c r="E14" s="5">
        <v>1.24</v>
      </c>
      <c r="F14" s="5">
        <v>2.37</v>
      </c>
      <c r="G14" s="5">
        <v>6.68</v>
      </c>
      <c r="H14" s="5">
        <v>7.93</v>
      </c>
      <c r="I14" s="5">
        <v>7.99</v>
      </c>
      <c r="J14" s="5">
        <v>7</v>
      </c>
      <c r="K14" s="5">
        <v>5.47</v>
      </c>
      <c r="L14" s="5">
        <v>2.74</v>
      </c>
      <c r="M14" s="5">
        <v>0.61</v>
      </c>
      <c r="N14" s="5">
        <v>1.06</v>
      </c>
      <c r="O14" s="5">
        <v>44.86</v>
      </c>
    </row>
    <row r="15" spans="1:15" ht="10.5">
      <c r="A15" s="5" t="s">
        <v>1345</v>
      </c>
      <c r="B15" s="5" t="s">
        <v>1253</v>
      </c>
      <c r="C15" s="5">
        <v>0.86</v>
      </c>
      <c r="D15" s="5">
        <v>0.93</v>
      </c>
      <c r="E15" s="5">
        <v>1</v>
      </c>
      <c r="F15" s="5">
        <v>1.34</v>
      </c>
      <c r="G15" s="5">
        <v>4.24</v>
      </c>
      <c r="H15" s="5">
        <v>5.04</v>
      </c>
      <c r="I15" s="5">
        <v>5.11</v>
      </c>
      <c r="J15" s="5">
        <v>4.55</v>
      </c>
      <c r="K15" s="5">
        <v>3.41</v>
      </c>
      <c r="L15" s="5">
        <v>1.88</v>
      </c>
      <c r="M15" s="5">
        <v>0.61</v>
      </c>
      <c r="N15" s="5">
        <v>1.06</v>
      </c>
      <c r="O15" s="5">
        <v>30.03</v>
      </c>
    </row>
    <row r="16" spans="1:15" ht="10.5">
      <c r="A16" s="5" t="s">
        <v>211</v>
      </c>
      <c r="B16" s="5" t="s">
        <v>1253</v>
      </c>
      <c r="C16" s="5">
        <v>0.86</v>
      </c>
      <c r="D16" s="5">
        <v>0.92</v>
      </c>
      <c r="E16" s="5">
        <v>1.45</v>
      </c>
      <c r="F16" s="5">
        <v>3.16</v>
      </c>
      <c r="G16" s="5">
        <v>7.03</v>
      </c>
      <c r="H16" s="5">
        <v>7.72</v>
      </c>
      <c r="I16" s="5">
        <v>7.72</v>
      </c>
      <c r="J16" s="5">
        <v>6.63</v>
      </c>
      <c r="K16" s="5">
        <v>5.21</v>
      </c>
      <c r="L16" s="5">
        <v>2.85</v>
      </c>
      <c r="M16" s="5">
        <v>0.6</v>
      </c>
      <c r="N16" s="5">
        <v>1.06</v>
      </c>
      <c r="O16" s="5">
        <v>45.19</v>
      </c>
    </row>
    <row r="17" spans="1:15" ht="10.5">
      <c r="A17" s="5" t="s">
        <v>212</v>
      </c>
      <c r="B17" s="5" t="s">
        <v>1252</v>
      </c>
      <c r="C17" s="5">
        <v>0.88</v>
      </c>
      <c r="D17" s="5">
        <v>2.26</v>
      </c>
      <c r="E17" s="5">
        <v>3.31</v>
      </c>
      <c r="F17" s="5">
        <v>4.84</v>
      </c>
      <c r="G17" s="5">
        <v>8.06</v>
      </c>
      <c r="H17" s="5">
        <v>8.9</v>
      </c>
      <c r="I17" s="5">
        <v>9.03</v>
      </c>
      <c r="J17" s="5">
        <v>7.75</v>
      </c>
      <c r="K17" s="5">
        <v>5.96</v>
      </c>
      <c r="L17" s="5">
        <v>3.53</v>
      </c>
      <c r="M17" s="5">
        <v>1.01</v>
      </c>
      <c r="N17" s="5">
        <v>1.37</v>
      </c>
      <c r="O17" s="5">
        <v>56.91</v>
      </c>
    </row>
    <row r="18" spans="1:15" ht="10.5">
      <c r="A18" s="5" t="s">
        <v>402</v>
      </c>
      <c r="B18" s="5" t="s">
        <v>1253</v>
      </c>
      <c r="C18" s="5">
        <v>0.86</v>
      </c>
      <c r="D18" s="5">
        <v>0.93</v>
      </c>
      <c r="E18" s="5">
        <v>1.2</v>
      </c>
      <c r="F18" s="5">
        <v>2.29</v>
      </c>
      <c r="G18" s="5">
        <v>5.23</v>
      </c>
      <c r="H18" s="5">
        <v>5.7</v>
      </c>
      <c r="I18" s="5">
        <v>5.82</v>
      </c>
      <c r="J18" s="5">
        <v>5.09</v>
      </c>
      <c r="K18" s="5">
        <v>3.79</v>
      </c>
      <c r="L18" s="5">
        <v>2.06</v>
      </c>
      <c r="M18" s="5">
        <v>0.61</v>
      </c>
      <c r="N18" s="5">
        <v>1.06</v>
      </c>
      <c r="O18" s="5">
        <v>34.62</v>
      </c>
    </row>
    <row r="19" spans="1:15" ht="10.5">
      <c r="A19" s="5" t="s">
        <v>403</v>
      </c>
      <c r="B19" s="5" t="s">
        <v>1059</v>
      </c>
      <c r="C19" s="5">
        <v>0.86</v>
      </c>
      <c r="D19" s="5">
        <v>0.92</v>
      </c>
      <c r="E19" s="5">
        <v>1.38</v>
      </c>
      <c r="F19" s="5">
        <v>1.94</v>
      </c>
      <c r="G19" s="5">
        <v>6.3</v>
      </c>
      <c r="H19" s="5">
        <v>9.13</v>
      </c>
      <c r="I19" s="5">
        <v>9.35</v>
      </c>
      <c r="J19" s="5">
        <v>8.05</v>
      </c>
      <c r="K19" s="5">
        <v>5.98</v>
      </c>
      <c r="L19" s="5">
        <v>3.22</v>
      </c>
      <c r="M19" s="5">
        <v>0.71</v>
      </c>
      <c r="N19" s="5">
        <v>1.06</v>
      </c>
      <c r="O19" s="5">
        <v>48.91</v>
      </c>
    </row>
    <row r="20" spans="1:15" ht="10.5">
      <c r="A20" s="5" t="s">
        <v>1262</v>
      </c>
      <c r="B20" s="5" t="s">
        <v>1253</v>
      </c>
      <c r="C20" s="5">
        <v>0.86</v>
      </c>
      <c r="D20" s="5">
        <v>0.92</v>
      </c>
      <c r="E20" s="5">
        <v>0.76</v>
      </c>
      <c r="F20" s="5">
        <v>1.27</v>
      </c>
      <c r="G20" s="5">
        <v>2.97</v>
      </c>
      <c r="H20" s="5">
        <v>6.53</v>
      </c>
      <c r="I20" s="5">
        <v>8.93</v>
      </c>
      <c r="J20" s="5">
        <v>7.49</v>
      </c>
      <c r="K20" s="5">
        <v>5.89</v>
      </c>
      <c r="L20" s="5">
        <v>3.2</v>
      </c>
      <c r="M20" s="5">
        <v>0.66</v>
      </c>
      <c r="N20" s="5">
        <v>1.06</v>
      </c>
      <c r="O20" s="5">
        <v>40.52</v>
      </c>
    </row>
    <row r="21" spans="1:15" ht="10.5">
      <c r="A21" s="5" t="s">
        <v>1263</v>
      </c>
      <c r="B21" s="5" t="s">
        <v>1253</v>
      </c>
      <c r="C21" s="5">
        <v>0.88</v>
      </c>
      <c r="D21" s="5">
        <v>2.26</v>
      </c>
      <c r="E21" s="5">
        <v>3.13</v>
      </c>
      <c r="F21" s="5">
        <v>3.99</v>
      </c>
      <c r="G21" s="5">
        <v>5.9</v>
      </c>
      <c r="H21" s="5">
        <v>8.22</v>
      </c>
      <c r="I21" s="5">
        <v>9.65</v>
      </c>
      <c r="J21" s="5">
        <v>8.28</v>
      </c>
      <c r="K21" s="5">
        <v>6.76</v>
      </c>
      <c r="L21" s="5">
        <v>4.14</v>
      </c>
      <c r="M21" s="5">
        <v>1.15</v>
      </c>
      <c r="N21" s="5">
        <v>1.37</v>
      </c>
      <c r="O21" s="5">
        <v>55.75</v>
      </c>
    </row>
    <row r="22" spans="1:15" ht="10.5">
      <c r="A22" s="5" t="s">
        <v>1264</v>
      </c>
      <c r="B22" s="5" t="s">
        <v>1252</v>
      </c>
      <c r="C22" s="5">
        <v>0.86</v>
      </c>
      <c r="D22" s="5">
        <v>0.93</v>
      </c>
      <c r="E22" s="5">
        <v>0.76</v>
      </c>
      <c r="F22" s="5">
        <v>0.79</v>
      </c>
      <c r="G22" s="5">
        <v>1.87</v>
      </c>
      <c r="H22" s="5">
        <v>4.43</v>
      </c>
      <c r="I22" s="5">
        <v>6.19</v>
      </c>
      <c r="J22" s="5">
        <v>5.31</v>
      </c>
      <c r="K22" s="5">
        <v>4.22</v>
      </c>
      <c r="L22" s="5">
        <v>2.43</v>
      </c>
      <c r="M22" s="5">
        <v>0.66</v>
      </c>
      <c r="N22" s="5">
        <v>1.06</v>
      </c>
      <c r="O22" s="5">
        <v>29.49</v>
      </c>
    </row>
    <row r="23" spans="1:15" ht="10.5">
      <c r="A23" s="5" t="s">
        <v>1171</v>
      </c>
      <c r="C23" s="5">
        <v>0.86</v>
      </c>
      <c r="D23" s="5">
        <v>0.92</v>
      </c>
      <c r="E23" s="5">
        <v>1.22</v>
      </c>
      <c r="F23" s="5">
        <v>2.49</v>
      </c>
      <c r="G23" s="5">
        <v>6.54</v>
      </c>
      <c r="H23" s="5">
        <v>7.49</v>
      </c>
      <c r="I23" s="5">
        <v>7.77</v>
      </c>
      <c r="J23" s="5">
        <v>6.76</v>
      </c>
      <c r="K23" s="5">
        <v>5.34</v>
      </c>
      <c r="L23" s="5">
        <v>2.66</v>
      </c>
      <c r="M23" s="5">
        <v>0.6</v>
      </c>
      <c r="N23" s="5">
        <v>1.06</v>
      </c>
      <c r="O23" s="5">
        <v>43.71</v>
      </c>
    </row>
    <row r="24" spans="1:15" ht="10.5">
      <c r="A24" s="5" t="s">
        <v>1172</v>
      </c>
      <c r="B24" s="5" t="s">
        <v>1060</v>
      </c>
      <c r="C24" s="5">
        <v>0.88</v>
      </c>
      <c r="D24" s="5">
        <v>2.52</v>
      </c>
      <c r="E24" s="5">
        <v>4.55</v>
      </c>
      <c r="F24" s="5">
        <v>6.43</v>
      </c>
      <c r="G24" s="5">
        <v>4.14</v>
      </c>
      <c r="H24" s="5">
        <v>0.38</v>
      </c>
      <c r="I24" s="5">
        <v>0.1</v>
      </c>
      <c r="J24" s="5">
        <v>0.33</v>
      </c>
      <c r="K24" s="5">
        <v>0.31</v>
      </c>
      <c r="L24" s="5">
        <v>0.81</v>
      </c>
      <c r="M24" s="5">
        <v>0.64</v>
      </c>
      <c r="N24" s="5">
        <v>1.15</v>
      </c>
      <c r="O24" s="5">
        <v>22.24</v>
      </c>
    </row>
    <row r="25" spans="1:15" ht="10.5">
      <c r="A25" s="5" t="s">
        <v>1265</v>
      </c>
      <c r="C25" s="5">
        <v>0.86</v>
      </c>
      <c r="D25" s="5">
        <v>0.92</v>
      </c>
      <c r="E25" s="5">
        <v>0.76</v>
      </c>
      <c r="F25" s="5">
        <v>0.89</v>
      </c>
      <c r="G25" s="5">
        <v>7.49</v>
      </c>
      <c r="H25" s="5">
        <v>9.76</v>
      </c>
      <c r="I25" s="5">
        <v>10.35</v>
      </c>
      <c r="J25" s="5">
        <v>8.76</v>
      </c>
      <c r="K25" s="5">
        <v>3.23</v>
      </c>
      <c r="L25" s="5">
        <v>0.81</v>
      </c>
      <c r="M25" s="5">
        <v>0.64</v>
      </c>
      <c r="N25" s="5">
        <v>1.06</v>
      </c>
      <c r="O25" s="5">
        <v>45.52</v>
      </c>
    </row>
    <row r="26" spans="1:15" ht="10.5">
      <c r="A26" s="5" t="s">
        <v>1266</v>
      </c>
      <c r="C26" s="5">
        <v>0.86</v>
      </c>
      <c r="D26" s="5">
        <v>0.92</v>
      </c>
      <c r="E26" s="5">
        <v>0.76</v>
      </c>
      <c r="F26" s="5">
        <v>1.09</v>
      </c>
      <c r="G26" s="5">
        <v>1.98</v>
      </c>
      <c r="H26" s="5">
        <v>5.19</v>
      </c>
      <c r="I26" s="5">
        <v>8.91</v>
      </c>
      <c r="J26" s="5">
        <v>7.77</v>
      </c>
      <c r="K26" s="5">
        <v>5.95</v>
      </c>
      <c r="L26" s="5">
        <v>2.26</v>
      </c>
      <c r="M26" s="5">
        <v>0.64</v>
      </c>
      <c r="N26" s="5">
        <v>1.05</v>
      </c>
      <c r="O26" s="5">
        <v>37.38</v>
      </c>
    </row>
    <row r="27" spans="1:15" ht="10.5">
      <c r="A27" s="5" t="s">
        <v>64</v>
      </c>
      <c r="B27" s="5" t="s">
        <v>1162</v>
      </c>
      <c r="C27" s="5">
        <v>0.88</v>
      </c>
      <c r="D27" s="5">
        <v>1.22</v>
      </c>
      <c r="E27" s="5">
        <v>2.17</v>
      </c>
      <c r="F27" s="5">
        <v>5.52</v>
      </c>
      <c r="G27" s="5">
        <v>8.8</v>
      </c>
      <c r="H27" s="5">
        <v>8.21</v>
      </c>
      <c r="I27" s="5">
        <v>1.28</v>
      </c>
      <c r="J27" s="5">
        <v>0.33</v>
      </c>
      <c r="K27" s="5">
        <v>0.31</v>
      </c>
      <c r="L27" s="5">
        <v>0.81</v>
      </c>
      <c r="M27" s="5">
        <v>0.64</v>
      </c>
      <c r="N27" s="5">
        <v>1.06</v>
      </c>
      <c r="O27" s="5">
        <v>31.21</v>
      </c>
    </row>
    <row r="28" spans="1:15" ht="10.5">
      <c r="A28" s="5" t="s">
        <v>1173</v>
      </c>
      <c r="C28" s="5">
        <v>0.86</v>
      </c>
      <c r="D28" s="5">
        <v>0.92</v>
      </c>
      <c r="E28" s="5">
        <v>1.75</v>
      </c>
      <c r="F28" s="5">
        <v>1.6</v>
      </c>
      <c r="G28" s="5">
        <v>2.84</v>
      </c>
      <c r="H28" s="5">
        <v>7.55</v>
      </c>
      <c r="I28" s="5">
        <v>8.66</v>
      </c>
      <c r="J28" s="5">
        <v>6.18</v>
      </c>
      <c r="K28" s="5">
        <v>0.83</v>
      </c>
      <c r="L28" s="5">
        <v>0.81</v>
      </c>
      <c r="M28" s="5">
        <v>0.64</v>
      </c>
      <c r="N28" s="5">
        <v>1.05</v>
      </c>
      <c r="O28" s="5">
        <v>33.7</v>
      </c>
    </row>
    <row r="29" spans="1:15" ht="10.5">
      <c r="A29" s="5" t="s">
        <v>1174</v>
      </c>
      <c r="C29" s="5">
        <v>0.86</v>
      </c>
      <c r="D29" s="5">
        <v>0.92</v>
      </c>
      <c r="E29" s="5">
        <v>1.75</v>
      </c>
      <c r="F29" s="5">
        <v>1.6</v>
      </c>
      <c r="G29" s="5">
        <v>2.87</v>
      </c>
      <c r="H29" s="5">
        <v>7.63</v>
      </c>
      <c r="I29" s="5">
        <v>8.26</v>
      </c>
      <c r="J29" s="5">
        <v>3</v>
      </c>
      <c r="K29" s="5">
        <v>0.31</v>
      </c>
      <c r="L29" s="5">
        <v>0.81</v>
      </c>
      <c r="M29" s="5">
        <v>0.64</v>
      </c>
      <c r="N29" s="5">
        <v>1.05</v>
      </c>
      <c r="O29" s="5">
        <v>29.71</v>
      </c>
    </row>
    <row r="30" spans="1:15" ht="10.5">
      <c r="A30" s="5" t="s">
        <v>1175</v>
      </c>
      <c r="B30" s="5" t="s">
        <v>1163</v>
      </c>
      <c r="C30" s="5">
        <v>0.88</v>
      </c>
      <c r="D30" s="5">
        <v>2.5</v>
      </c>
      <c r="E30" s="5">
        <v>4.29</v>
      </c>
      <c r="F30" s="5">
        <v>5.23</v>
      </c>
      <c r="G30" s="5">
        <v>6.99</v>
      </c>
      <c r="H30" s="5">
        <v>7.52</v>
      </c>
      <c r="I30" s="5">
        <v>7.51</v>
      </c>
      <c r="J30" s="5">
        <v>6.29</v>
      </c>
      <c r="K30" s="5">
        <v>5.37</v>
      </c>
      <c r="L30" s="5">
        <v>2.44</v>
      </c>
      <c r="M30" s="5">
        <v>1.07</v>
      </c>
      <c r="N30" s="5">
        <v>1.35</v>
      </c>
      <c r="O30" s="5">
        <v>51.44</v>
      </c>
    </row>
    <row r="31" spans="1:15" ht="10.5">
      <c r="A31" s="5" t="s">
        <v>1109</v>
      </c>
      <c r="B31" s="5" t="s">
        <v>1060</v>
      </c>
      <c r="C31" s="5">
        <v>0.86</v>
      </c>
      <c r="D31" s="5">
        <v>1.54</v>
      </c>
      <c r="E31" s="5">
        <v>2.69</v>
      </c>
      <c r="F31" s="5">
        <v>4.89</v>
      </c>
      <c r="G31" s="5">
        <v>7.59</v>
      </c>
      <c r="H31" s="5">
        <v>8.09</v>
      </c>
      <c r="I31" s="5">
        <v>8.36</v>
      </c>
      <c r="J31" s="5">
        <v>7.25</v>
      </c>
      <c r="K31" s="5">
        <v>5.75</v>
      </c>
      <c r="L31" s="5">
        <v>3.28</v>
      </c>
      <c r="M31" s="5">
        <v>0.92</v>
      </c>
      <c r="N31" s="5">
        <v>1.06</v>
      </c>
      <c r="O31" s="5">
        <v>52.27</v>
      </c>
    </row>
    <row r="32" spans="1:15" ht="10.5">
      <c r="A32" s="5" t="s">
        <v>1110</v>
      </c>
      <c r="B32" s="5" t="s">
        <v>1091</v>
      </c>
      <c r="C32" s="5">
        <v>0.88</v>
      </c>
      <c r="D32" s="5">
        <v>1.65</v>
      </c>
      <c r="E32" s="5">
        <v>4.09</v>
      </c>
      <c r="F32" s="5">
        <v>6.28</v>
      </c>
      <c r="G32" s="5">
        <v>2.29</v>
      </c>
      <c r="H32" s="5">
        <v>0.36</v>
      </c>
      <c r="I32" s="5">
        <v>0.1</v>
      </c>
      <c r="J32" s="5">
        <v>1.45</v>
      </c>
      <c r="K32" s="5">
        <v>1.91</v>
      </c>
      <c r="L32" s="5">
        <v>1.75</v>
      </c>
      <c r="M32" s="5">
        <v>1</v>
      </c>
      <c r="N32" s="5">
        <v>1.33</v>
      </c>
      <c r="O32" s="5">
        <v>23.07</v>
      </c>
    </row>
    <row r="33" spans="1:15" ht="10.5">
      <c r="A33" s="5" t="s">
        <v>1111</v>
      </c>
      <c r="B33" s="5" t="s">
        <v>1164</v>
      </c>
      <c r="C33" s="5">
        <v>0.86</v>
      </c>
      <c r="D33" s="5">
        <v>0.92</v>
      </c>
      <c r="E33" s="5">
        <v>1.5</v>
      </c>
      <c r="F33" s="5">
        <v>1.11</v>
      </c>
      <c r="G33" s="5">
        <v>4.05</v>
      </c>
      <c r="H33" s="5">
        <v>8.73</v>
      </c>
      <c r="I33" s="5">
        <v>7.24</v>
      </c>
      <c r="J33" s="5">
        <v>0.8</v>
      </c>
      <c r="K33" s="5">
        <v>0.31</v>
      </c>
      <c r="L33" s="5">
        <v>0.81</v>
      </c>
      <c r="M33" s="5">
        <v>0.64</v>
      </c>
      <c r="N33" s="5">
        <v>1.05</v>
      </c>
      <c r="O33" s="5">
        <v>28.03</v>
      </c>
    </row>
    <row r="34" spans="1:15" ht="10.5">
      <c r="A34" s="5" t="s">
        <v>1112</v>
      </c>
      <c r="B34" s="5" t="s">
        <v>1056</v>
      </c>
      <c r="C34" s="5">
        <v>0.86</v>
      </c>
      <c r="D34" s="5">
        <v>1.27</v>
      </c>
      <c r="E34" s="5">
        <v>2.69</v>
      </c>
      <c r="F34" s="5">
        <v>6.19</v>
      </c>
      <c r="G34" s="5">
        <v>8.55</v>
      </c>
      <c r="H34" s="5">
        <v>8.89</v>
      </c>
      <c r="I34" s="5">
        <v>7.75</v>
      </c>
      <c r="J34" s="5">
        <v>0.4</v>
      </c>
      <c r="K34" s="5">
        <v>0.31</v>
      </c>
      <c r="L34" s="5">
        <v>0.81</v>
      </c>
      <c r="M34" s="5">
        <v>0.64</v>
      </c>
      <c r="N34" s="5">
        <v>1.05</v>
      </c>
      <c r="O34" s="5">
        <v>39.41</v>
      </c>
    </row>
    <row r="35" spans="1:15" ht="10.5">
      <c r="A35" s="5" t="s">
        <v>1113</v>
      </c>
      <c r="B35" s="5" t="s">
        <v>1056</v>
      </c>
      <c r="C35" s="5">
        <v>0.86</v>
      </c>
      <c r="D35" s="5">
        <v>0.92</v>
      </c>
      <c r="E35" s="5">
        <v>0.76</v>
      </c>
      <c r="F35" s="5">
        <v>0.31</v>
      </c>
      <c r="G35" s="5">
        <v>1.23</v>
      </c>
      <c r="H35" s="5">
        <v>1.66</v>
      </c>
      <c r="I35" s="5">
        <v>5.33</v>
      </c>
      <c r="J35" s="5">
        <v>5.98</v>
      </c>
      <c r="K35" s="5">
        <v>1.92</v>
      </c>
      <c r="L35" s="5">
        <v>0.81</v>
      </c>
      <c r="M35" s="5">
        <v>0.64</v>
      </c>
      <c r="N35" s="5">
        <v>1.05</v>
      </c>
      <c r="O35" s="5">
        <v>21.47</v>
      </c>
    </row>
    <row r="36" spans="1:15" ht="10.5">
      <c r="A36" s="5" t="s">
        <v>1114</v>
      </c>
      <c r="B36" s="5" t="s">
        <v>1056</v>
      </c>
      <c r="C36" s="5">
        <v>0.88</v>
      </c>
      <c r="D36" s="5">
        <v>2.3</v>
      </c>
      <c r="E36" s="5">
        <v>3.78</v>
      </c>
      <c r="F36" s="5">
        <v>5.33</v>
      </c>
      <c r="G36" s="5">
        <v>5.29</v>
      </c>
      <c r="H36" s="5">
        <v>1</v>
      </c>
      <c r="I36" s="5">
        <v>0.11</v>
      </c>
      <c r="J36" s="5">
        <v>0.33</v>
      </c>
      <c r="K36" s="5">
        <v>0.31</v>
      </c>
      <c r="L36" s="5">
        <v>0.81</v>
      </c>
      <c r="M36" s="5">
        <v>1.25</v>
      </c>
      <c r="N36" s="5">
        <v>1.15</v>
      </c>
      <c r="O36" s="5">
        <v>22.52</v>
      </c>
    </row>
    <row r="37" spans="1:15" ht="10.5">
      <c r="A37" s="5" t="s">
        <v>1115</v>
      </c>
      <c r="C37" s="5">
        <v>0.86</v>
      </c>
      <c r="D37" s="5">
        <v>0.92</v>
      </c>
      <c r="E37" s="5">
        <v>1.75</v>
      </c>
      <c r="F37" s="5">
        <v>1.6</v>
      </c>
      <c r="G37" s="5">
        <v>2.87</v>
      </c>
      <c r="H37" s="5">
        <v>7.63</v>
      </c>
      <c r="I37" s="5">
        <v>8.26</v>
      </c>
      <c r="J37" s="5">
        <v>3</v>
      </c>
      <c r="K37" s="5">
        <v>0.31</v>
      </c>
      <c r="L37" s="5">
        <v>0.81</v>
      </c>
      <c r="M37" s="5">
        <v>0.64</v>
      </c>
      <c r="N37" s="5">
        <v>1.05</v>
      </c>
      <c r="O37" s="5">
        <v>29.71</v>
      </c>
    </row>
    <row r="38" spans="1:15" ht="10.5">
      <c r="A38" s="5" t="s">
        <v>1116</v>
      </c>
      <c r="B38" s="5" t="s">
        <v>1165</v>
      </c>
      <c r="C38" s="5">
        <v>0.86</v>
      </c>
      <c r="D38" s="5">
        <v>0.92</v>
      </c>
      <c r="E38" s="5">
        <v>1.22</v>
      </c>
      <c r="F38" s="5">
        <v>2.49</v>
      </c>
      <c r="G38" s="5">
        <v>6.54</v>
      </c>
      <c r="H38" s="5">
        <v>7.49</v>
      </c>
      <c r="I38" s="5">
        <v>7.77</v>
      </c>
      <c r="J38" s="5">
        <v>6.76</v>
      </c>
      <c r="K38" s="5">
        <v>5.34</v>
      </c>
      <c r="L38" s="5">
        <v>2.66</v>
      </c>
      <c r="M38" s="5">
        <v>0.6</v>
      </c>
      <c r="N38" s="5">
        <v>1.06</v>
      </c>
      <c r="O38" s="5">
        <v>43.71</v>
      </c>
    </row>
    <row r="39" spans="1:15" ht="10.5">
      <c r="A39" s="5" t="s">
        <v>1117</v>
      </c>
      <c r="C39" s="5">
        <v>0.88</v>
      </c>
      <c r="D39" s="5">
        <v>2.36</v>
      </c>
      <c r="E39" s="5">
        <v>3.56</v>
      </c>
      <c r="F39" s="5">
        <v>4.55</v>
      </c>
      <c r="G39" s="5">
        <v>5.81</v>
      </c>
      <c r="H39" s="5">
        <v>6.09</v>
      </c>
      <c r="I39" s="5">
        <v>6.08</v>
      </c>
      <c r="J39" s="5">
        <v>5.33</v>
      </c>
      <c r="K39" s="5">
        <v>4.33</v>
      </c>
      <c r="L39" s="5">
        <v>3.46</v>
      </c>
      <c r="M39" s="5">
        <v>1.12</v>
      </c>
      <c r="N39" s="5">
        <v>1.4</v>
      </c>
      <c r="O39" s="5">
        <v>44.98</v>
      </c>
    </row>
    <row r="40" spans="1:15" ht="10.5">
      <c r="A40" s="5" t="s">
        <v>1118</v>
      </c>
      <c r="C40" s="5">
        <v>0.88</v>
      </c>
      <c r="D40" s="5">
        <v>1.6</v>
      </c>
      <c r="E40" s="5">
        <v>2.23</v>
      </c>
      <c r="F40" s="5">
        <v>2.83</v>
      </c>
      <c r="G40" s="5">
        <v>3.61</v>
      </c>
      <c r="H40" s="5">
        <v>3.9</v>
      </c>
      <c r="I40" s="5">
        <v>3.73</v>
      </c>
      <c r="J40" s="5">
        <v>3.51</v>
      </c>
      <c r="K40" s="5">
        <v>2.78</v>
      </c>
      <c r="L40" s="5">
        <v>2.54</v>
      </c>
      <c r="M40" s="5">
        <v>0.88</v>
      </c>
      <c r="N40" s="5">
        <v>1.24</v>
      </c>
      <c r="O40" s="5">
        <v>29.73</v>
      </c>
    </row>
    <row r="41" spans="1:15" ht="10.5">
      <c r="A41" s="5" t="s">
        <v>1119</v>
      </c>
      <c r="C41" s="5">
        <v>0.86</v>
      </c>
      <c r="D41" s="5">
        <v>0.92</v>
      </c>
      <c r="E41" s="5">
        <v>1.22</v>
      </c>
      <c r="F41" s="5">
        <v>2.49</v>
      </c>
      <c r="G41" s="5">
        <v>6.54</v>
      </c>
      <c r="H41" s="5">
        <v>7.49</v>
      </c>
      <c r="I41" s="5">
        <v>7.77</v>
      </c>
      <c r="J41" s="5">
        <v>6.76</v>
      </c>
      <c r="K41" s="5">
        <v>5.34</v>
      </c>
      <c r="L41" s="5">
        <v>2.66</v>
      </c>
      <c r="M41" s="5">
        <v>0.6</v>
      </c>
      <c r="N41" s="5">
        <v>1.06</v>
      </c>
      <c r="O41" s="5">
        <v>43.71</v>
      </c>
    </row>
    <row r="42" spans="1:15" ht="10.5">
      <c r="A42" s="5" t="s">
        <v>1120</v>
      </c>
      <c r="C42" s="5">
        <v>0.86</v>
      </c>
      <c r="D42" s="5">
        <v>0.92</v>
      </c>
      <c r="E42" s="5">
        <v>1.22</v>
      </c>
      <c r="F42" s="5">
        <v>2.49</v>
      </c>
      <c r="G42" s="5">
        <v>6.54</v>
      </c>
      <c r="H42" s="5">
        <v>7.49</v>
      </c>
      <c r="I42" s="5">
        <v>7.77</v>
      </c>
      <c r="J42" s="5">
        <v>6.76</v>
      </c>
      <c r="K42" s="5">
        <v>5.34</v>
      </c>
      <c r="L42" s="5">
        <v>2.66</v>
      </c>
      <c r="M42" s="5">
        <v>0.6</v>
      </c>
      <c r="N42" s="5">
        <v>1.06</v>
      </c>
      <c r="O42" s="5">
        <v>43.71</v>
      </c>
    </row>
    <row r="43" spans="1:15" ht="10.5">
      <c r="A43" s="5" t="s">
        <v>1248</v>
      </c>
      <c r="C43" s="5">
        <v>0.86</v>
      </c>
      <c r="D43" s="5">
        <v>0.93</v>
      </c>
      <c r="E43" s="5">
        <v>0.94</v>
      </c>
      <c r="F43" s="5">
        <v>1.28</v>
      </c>
      <c r="G43" s="5">
        <v>3.83</v>
      </c>
      <c r="H43" s="5">
        <v>6.58</v>
      </c>
      <c r="I43" s="5">
        <v>6.78</v>
      </c>
      <c r="J43" s="5">
        <v>5.38</v>
      </c>
      <c r="K43" s="5">
        <v>3.27</v>
      </c>
      <c r="L43" s="5">
        <v>0.83</v>
      </c>
      <c r="M43" s="5">
        <v>0.61</v>
      </c>
      <c r="N43" s="5">
        <v>1.06</v>
      </c>
      <c r="O43" s="5">
        <v>32.34</v>
      </c>
    </row>
    <row r="44" spans="1:15" ht="10.5">
      <c r="A44" s="5" t="s">
        <v>1247</v>
      </c>
      <c r="C44" s="5">
        <v>0.88</v>
      </c>
      <c r="D44" s="5">
        <v>2.04</v>
      </c>
      <c r="E44" s="5">
        <v>2.92</v>
      </c>
      <c r="F44" s="5">
        <v>3.2</v>
      </c>
      <c r="G44" s="5">
        <v>5.89</v>
      </c>
      <c r="H44" s="5">
        <v>7.49</v>
      </c>
      <c r="I44" s="5">
        <v>7.53</v>
      </c>
      <c r="J44" s="5">
        <v>6.28</v>
      </c>
      <c r="K44" s="5">
        <v>4.06</v>
      </c>
      <c r="L44" s="5">
        <v>2.41</v>
      </c>
      <c r="M44" s="5">
        <v>0.8</v>
      </c>
      <c r="N44" s="5">
        <v>1.33</v>
      </c>
      <c r="O44" s="5">
        <v>44.82</v>
      </c>
    </row>
    <row r="45" spans="1:15" ht="10.5">
      <c r="A45" s="5" t="s">
        <v>1099</v>
      </c>
      <c r="C45" s="5">
        <v>0.86</v>
      </c>
      <c r="D45" s="5">
        <v>0.93</v>
      </c>
      <c r="E45" s="5">
        <v>0.88</v>
      </c>
      <c r="F45" s="5">
        <v>0.94</v>
      </c>
      <c r="G45" s="5">
        <v>2.89</v>
      </c>
      <c r="H45" s="5">
        <v>4.9</v>
      </c>
      <c r="I45" s="5">
        <v>4.74</v>
      </c>
      <c r="J45" s="5">
        <v>4.13</v>
      </c>
      <c r="K45" s="5">
        <v>2.25</v>
      </c>
      <c r="L45" s="5">
        <v>0.83</v>
      </c>
      <c r="M45" s="5">
        <v>0.61</v>
      </c>
      <c r="N45" s="5">
        <v>1.05</v>
      </c>
      <c r="O45" s="5">
        <v>25.01</v>
      </c>
    </row>
    <row r="46" spans="1:15" ht="10.5">
      <c r="A46" s="5" t="s">
        <v>1121</v>
      </c>
      <c r="C46" s="5">
        <v>0.86</v>
      </c>
      <c r="D46" s="5">
        <v>0.92</v>
      </c>
      <c r="E46" s="5">
        <v>0.76</v>
      </c>
      <c r="F46" s="5">
        <v>0.31</v>
      </c>
      <c r="G46" s="5">
        <v>0.44</v>
      </c>
      <c r="H46" s="5">
        <v>0.36</v>
      </c>
      <c r="I46" s="5">
        <v>0.1</v>
      </c>
      <c r="J46" s="5">
        <v>0.33</v>
      </c>
      <c r="K46" s="5">
        <v>0.31</v>
      </c>
      <c r="L46" s="5">
        <v>0.81</v>
      </c>
      <c r="M46" s="5">
        <v>0.65</v>
      </c>
      <c r="N46" s="5">
        <v>1.05</v>
      </c>
      <c r="O46" s="5">
        <v>6.9</v>
      </c>
    </row>
    <row r="48" spans="1:15" ht="10.5">
      <c r="A48" s="5" t="s">
        <v>1098</v>
      </c>
      <c r="C48" s="14">
        <f>AVERAGE(C12:C22)</f>
        <v>0.8654545454545456</v>
      </c>
      <c r="D48" s="14">
        <f aca="true" t="shared" si="0" ref="D48:O48">AVERAGE(D12:D22)</f>
        <v>1.3154545454545454</v>
      </c>
      <c r="E48" s="14">
        <f t="shared" si="0"/>
        <v>1.7563636363636363</v>
      </c>
      <c r="F48" s="14">
        <f t="shared" si="0"/>
        <v>2.6799999999999997</v>
      </c>
      <c r="G48" s="14">
        <f t="shared" si="0"/>
        <v>5.758181818181819</v>
      </c>
      <c r="H48" s="14">
        <f t="shared" si="0"/>
        <v>7.357272727272728</v>
      </c>
      <c r="I48" s="14">
        <f t="shared" si="0"/>
        <v>7.9772727272727275</v>
      </c>
      <c r="J48" s="14">
        <f t="shared" si="0"/>
        <v>6.852727272727273</v>
      </c>
      <c r="K48" s="14">
        <f t="shared" si="0"/>
        <v>5.345454545454545</v>
      </c>
      <c r="L48" s="14">
        <f t="shared" si="0"/>
        <v>3.01</v>
      </c>
      <c r="M48" s="14">
        <f t="shared" si="0"/>
        <v>0.7554545454545455</v>
      </c>
      <c r="N48" s="14">
        <f t="shared" si="0"/>
        <v>1.1490909090909094</v>
      </c>
      <c r="O48" s="14">
        <f t="shared" si="0"/>
        <v>44.81818181818182</v>
      </c>
    </row>
    <row r="49" spans="1:15" ht="10.5">
      <c r="A49" s="5" t="s">
        <v>1256</v>
      </c>
      <c r="C49" s="14">
        <f>AVERAGE(C27,C38)</f>
        <v>0.87</v>
      </c>
      <c r="D49" s="14">
        <f aca="true" t="shared" si="1" ref="D49:O49">AVERAGE(D27,D38)</f>
        <v>1.07</v>
      </c>
      <c r="E49" s="14">
        <f t="shared" si="1"/>
        <v>1.6949999999999998</v>
      </c>
      <c r="F49" s="14">
        <f t="shared" si="1"/>
        <v>4.005</v>
      </c>
      <c r="G49" s="14">
        <f t="shared" si="1"/>
        <v>7.67</v>
      </c>
      <c r="H49" s="14">
        <f t="shared" si="1"/>
        <v>7.8500000000000005</v>
      </c>
      <c r="I49" s="14">
        <f t="shared" si="1"/>
        <v>4.5249999999999995</v>
      </c>
      <c r="J49" s="14">
        <f t="shared" si="1"/>
        <v>3.545</v>
      </c>
      <c r="K49" s="14">
        <f t="shared" si="1"/>
        <v>2.8249999999999997</v>
      </c>
      <c r="L49" s="14">
        <f t="shared" si="1"/>
        <v>1.735</v>
      </c>
      <c r="M49" s="14">
        <f t="shared" si="1"/>
        <v>0.62</v>
      </c>
      <c r="N49" s="14">
        <f t="shared" si="1"/>
        <v>1.06</v>
      </c>
      <c r="O49" s="14">
        <f t="shared" si="1"/>
        <v>37.46</v>
      </c>
    </row>
    <row r="50" spans="1:15" ht="10.5">
      <c r="A50" s="5" t="s">
        <v>1268</v>
      </c>
      <c r="C50" s="14">
        <f>AVERAGE(C32:C36)</f>
        <v>0.868</v>
      </c>
      <c r="D50" s="14">
        <f aca="true" t="shared" si="2" ref="D50:O50">AVERAGE(D32:D36)</f>
        <v>1.412</v>
      </c>
      <c r="E50" s="14">
        <f t="shared" si="2"/>
        <v>2.5639999999999996</v>
      </c>
      <c r="F50" s="14">
        <f t="shared" si="2"/>
        <v>3.8440000000000003</v>
      </c>
      <c r="G50" s="14">
        <f t="shared" si="2"/>
        <v>4.282</v>
      </c>
      <c r="H50" s="14">
        <f t="shared" si="2"/>
        <v>4.128</v>
      </c>
      <c r="I50" s="14">
        <f t="shared" si="2"/>
        <v>4.106</v>
      </c>
      <c r="J50" s="14">
        <f t="shared" si="2"/>
        <v>1.7920000000000003</v>
      </c>
      <c r="K50" s="14">
        <f t="shared" si="2"/>
        <v>0.9519999999999997</v>
      </c>
      <c r="L50" s="14">
        <f t="shared" si="2"/>
        <v>0.998</v>
      </c>
      <c r="M50" s="14">
        <f t="shared" si="2"/>
        <v>0.834</v>
      </c>
      <c r="N50" s="14">
        <f t="shared" si="2"/>
        <v>1.126</v>
      </c>
      <c r="O50" s="14">
        <f t="shared" si="2"/>
        <v>26.9</v>
      </c>
    </row>
    <row r="51" spans="1:15" ht="10.5">
      <c r="A51" s="5" t="s">
        <v>1267</v>
      </c>
      <c r="C51" s="14">
        <f>AVERAGE(C30:C31,C24)</f>
        <v>0.8733333333333334</v>
      </c>
      <c r="D51" s="14">
        <f aca="true" t="shared" si="3" ref="D51:O51">AVERAGE(D30:D31,D24)</f>
        <v>2.186666666666667</v>
      </c>
      <c r="E51" s="14">
        <f t="shared" si="3"/>
        <v>3.8433333333333337</v>
      </c>
      <c r="F51" s="14">
        <f t="shared" si="3"/>
        <v>5.516666666666667</v>
      </c>
      <c r="G51" s="14">
        <f t="shared" si="3"/>
        <v>6.239999999999999</v>
      </c>
      <c r="H51" s="14">
        <f t="shared" si="3"/>
        <v>5.33</v>
      </c>
      <c r="I51" s="14">
        <f t="shared" si="3"/>
        <v>5.323333333333333</v>
      </c>
      <c r="J51" s="14">
        <f t="shared" si="3"/>
        <v>4.623333333333333</v>
      </c>
      <c r="K51" s="14">
        <f t="shared" si="3"/>
        <v>3.8100000000000005</v>
      </c>
      <c r="L51" s="14">
        <f t="shared" si="3"/>
        <v>2.1766666666666663</v>
      </c>
      <c r="M51" s="14">
        <f t="shared" si="3"/>
        <v>0.8766666666666668</v>
      </c>
      <c r="N51" s="14">
        <f t="shared" si="3"/>
        <v>1.1866666666666668</v>
      </c>
      <c r="O51" s="14">
        <f t="shared" si="3"/>
        <v>41.983333333333334</v>
      </c>
    </row>
  </sheetData>
  <sheetProtection password="E65D" sheet="1" objects="1" scenarios="1"/>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1:N49"/>
  <sheetViews>
    <sheetView workbookViewId="0" topLeftCell="A1">
      <selection activeCell="A46" sqref="A46:A49"/>
    </sheetView>
  </sheetViews>
  <sheetFormatPr defaultColWidth="7.875" defaultRowHeight="12.75"/>
  <cols>
    <col min="1" max="1" width="28.75390625" style="5" customWidth="1"/>
    <col min="2" max="2" width="6.125" style="5" customWidth="1"/>
    <col min="3" max="3" width="6.75390625" style="5" customWidth="1"/>
    <col min="4" max="4" width="5.75390625" style="5" customWidth="1"/>
    <col min="5" max="5" width="5.625" style="5" customWidth="1"/>
    <col min="6" max="8" width="5.375" style="5" customWidth="1"/>
    <col min="9" max="9" width="6.125" style="5" customWidth="1"/>
    <col min="10" max="10" width="7.875" style="5" customWidth="1"/>
    <col min="11" max="11" width="6.125" style="5" customWidth="1"/>
    <col min="12" max="13" width="7.875" style="5" customWidth="1"/>
    <col min="14" max="14" width="5.75390625" style="5" customWidth="1"/>
    <col min="15" max="16384" width="7.875" style="5" customWidth="1"/>
  </cols>
  <sheetData>
    <row r="1" ht="10.5">
      <c r="A1" s="5" t="s">
        <v>1307</v>
      </c>
    </row>
    <row r="2" ht="10.5">
      <c r="A2" s="5" t="s">
        <v>1097</v>
      </c>
    </row>
    <row r="3" ht="10.5">
      <c r="A3" s="5" t="s">
        <v>1308</v>
      </c>
    </row>
    <row r="4" ht="10.5">
      <c r="A4" s="5" t="s">
        <v>1309</v>
      </c>
    </row>
    <row r="5" ht="10.5">
      <c r="A5" s="5" t="s">
        <v>1310</v>
      </c>
    </row>
    <row r="6" ht="10.5">
      <c r="B6" s="5" t="s">
        <v>213</v>
      </c>
    </row>
    <row r="7" spans="2:14" ht="10.5">
      <c r="B7" s="5" t="s">
        <v>1311</v>
      </c>
      <c r="C7" s="5" t="s">
        <v>1312</v>
      </c>
      <c r="D7" s="5" t="s">
        <v>1150</v>
      </c>
      <c r="E7" s="5" t="s">
        <v>1151</v>
      </c>
      <c r="F7" s="5" t="s">
        <v>88</v>
      </c>
      <c r="G7" s="5" t="s">
        <v>1152</v>
      </c>
      <c r="H7" s="5" t="s">
        <v>1153</v>
      </c>
      <c r="I7" s="5" t="s">
        <v>1154</v>
      </c>
      <c r="J7" s="5" t="s">
        <v>1155</v>
      </c>
      <c r="K7" s="5" t="s">
        <v>1156</v>
      </c>
      <c r="L7" s="5" t="s">
        <v>1157</v>
      </c>
      <c r="M7" s="5" t="s">
        <v>1158</v>
      </c>
      <c r="N7" s="5" t="s">
        <v>1159</v>
      </c>
    </row>
    <row r="8" spans="2:14" ht="10.5">
      <c r="B8" s="5" t="s">
        <v>1160</v>
      </c>
      <c r="C8" s="5" t="s">
        <v>1160</v>
      </c>
      <c r="D8" s="5" t="s">
        <v>1160</v>
      </c>
      <c r="E8" s="5" t="s">
        <v>1160</v>
      </c>
      <c r="F8" s="5" t="s">
        <v>1160</v>
      </c>
      <c r="G8" s="5" t="s">
        <v>1160</v>
      </c>
      <c r="H8" s="5" t="s">
        <v>1160</v>
      </c>
      <c r="I8" s="5" t="s">
        <v>1160</v>
      </c>
      <c r="J8" s="5" t="s">
        <v>1160</v>
      </c>
      <c r="K8" s="5" t="s">
        <v>1160</v>
      </c>
      <c r="L8" s="5" t="s">
        <v>1160</v>
      </c>
      <c r="M8" s="5" t="s">
        <v>1160</v>
      </c>
      <c r="N8" s="5" t="s">
        <v>1160</v>
      </c>
    </row>
    <row r="9" spans="1:14" ht="10.5">
      <c r="A9" s="5" t="s">
        <v>1161</v>
      </c>
      <c r="B9" s="5">
        <v>2.85</v>
      </c>
      <c r="C9" s="5">
        <v>0.15</v>
      </c>
      <c r="D9" s="5">
        <v>2.22</v>
      </c>
      <c r="E9" s="5">
        <v>0</v>
      </c>
      <c r="F9" s="5">
        <v>0.02</v>
      </c>
      <c r="G9" s="5">
        <v>0.13</v>
      </c>
      <c r="H9" s="5">
        <v>0.2</v>
      </c>
      <c r="I9" s="5">
        <v>0.08</v>
      </c>
      <c r="J9" s="5">
        <v>0.09</v>
      </c>
      <c r="K9" s="5">
        <v>0.52</v>
      </c>
      <c r="L9" s="5">
        <v>1.36</v>
      </c>
      <c r="M9" s="5">
        <v>1.56</v>
      </c>
      <c r="N9" s="5">
        <v>9.19</v>
      </c>
    </row>
    <row r="10" spans="1:14" ht="10.5">
      <c r="A10" s="5" t="s">
        <v>984</v>
      </c>
      <c r="B10" s="5">
        <v>0.82</v>
      </c>
      <c r="C10" s="5">
        <v>2.22</v>
      </c>
      <c r="D10" s="5">
        <v>4.5</v>
      </c>
      <c r="E10" s="5">
        <v>6.73</v>
      </c>
      <c r="F10" s="5">
        <v>8.52</v>
      </c>
      <c r="G10" s="5">
        <v>8.23</v>
      </c>
      <c r="H10" s="5">
        <v>8.34</v>
      </c>
      <c r="I10" s="5">
        <v>7.62</v>
      </c>
      <c r="J10" s="5">
        <v>5.8</v>
      </c>
      <c r="K10" s="5">
        <v>4.2</v>
      </c>
      <c r="L10" s="5">
        <v>1.58</v>
      </c>
      <c r="M10" s="5">
        <v>0.84</v>
      </c>
      <c r="N10" s="5">
        <v>59.41</v>
      </c>
    </row>
    <row r="12" spans="1:14" ht="10.5">
      <c r="A12" s="5" t="s">
        <v>985</v>
      </c>
      <c r="B12" s="5">
        <v>0.9</v>
      </c>
      <c r="C12" s="5">
        <v>0.72</v>
      </c>
      <c r="D12" s="5">
        <v>2.69</v>
      </c>
      <c r="E12" s="5">
        <v>3.49</v>
      </c>
      <c r="F12" s="5">
        <v>7.76</v>
      </c>
      <c r="G12" s="5">
        <v>7.85</v>
      </c>
      <c r="H12" s="5">
        <v>7.72</v>
      </c>
      <c r="I12" s="5">
        <v>6.93</v>
      </c>
      <c r="J12" s="5">
        <v>4.79</v>
      </c>
      <c r="K12" s="5">
        <v>2.98</v>
      </c>
      <c r="L12" s="5">
        <v>0.81</v>
      </c>
      <c r="M12" s="5">
        <v>0.9</v>
      </c>
      <c r="N12" s="5">
        <v>47.55</v>
      </c>
    </row>
    <row r="13" spans="1:14" ht="10.5">
      <c r="A13" s="5" t="s">
        <v>1168</v>
      </c>
      <c r="B13" s="5">
        <v>0.9</v>
      </c>
      <c r="C13" s="5">
        <v>2.31</v>
      </c>
      <c r="D13" s="5">
        <v>4.67</v>
      </c>
      <c r="E13" s="5">
        <v>5.99</v>
      </c>
      <c r="F13" s="5">
        <v>9.04</v>
      </c>
      <c r="G13" s="5">
        <v>9.43</v>
      </c>
      <c r="H13" s="5">
        <v>9.28</v>
      </c>
      <c r="I13" s="5">
        <v>8.47</v>
      </c>
      <c r="J13" s="5">
        <v>6.18</v>
      </c>
      <c r="K13" s="5">
        <v>3.99</v>
      </c>
      <c r="L13" s="5">
        <v>1.49</v>
      </c>
      <c r="M13" s="5">
        <v>0.93</v>
      </c>
      <c r="N13" s="5">
        <v>62.68</v>
      </c>
    </row>
    <row r="14" spans="1:14" ht="10.5">
      <c r="A14" s="5" t="s">
        <v>1169</v>
      </c>
      <c r="B14" s="5">
        <v>0.9</v>
      </c>
      <c r="C14" s="5">
        <v>0.72</v>
      </c>
      <c r="D14" s="5">
        <v>2.46</v>
      </c>
      <c r="E14" s="5">
        <v>2.5</v>
      </c>
      <c r="F14" s="5">
        <v>7.12</v>
      </c>
      <c r="G14" s="5">
        <v>7.86</v>
      </c>
      <c r="H14" s="5">
        <v>7.82</v>
      </c>
      <c r="I14" s="5">
        <v>7.13</v>
      </c>
      <c r="J14" s="5">
        <v>5.1</v>
      </c>
      <c r="K14" s="5">
        <v>2.66</v>
      </c>
      <c r="L14" s="5">
        <v>0.81</v>
      </c>
      <c r="M14" s="5">
        <v>0.9</v>
      </c>
      <c r="N14" s="5">
        <v>45.97</v>
      </c>
    </row>
    <row r="15" spans="1:14" ht="10.5">
      <c r="A15" s="5" t="s">
        <v>1345</v>
      </c>
      <c r="B15" s="5">
        <v>0.92</v>
      </c>
      <c r="C15" s="5">
        <v>0.72</v>
      </c>
      <c r="D15" s="5">
        <v>2.27</v>
      </c>
      <c r="E15" s="5">
        <v>1.35</v>
      </c>
      <c r="F15" s="5">
        <v>4.47</v>
      </c>
      <c r="G15" s="5">
        <v>5.21</v>
      </c>
      <c r="H15" s="5">
        <v>5.32</v>
      </c>
      <c r="I15" s="5">
        <v>4.56</v>
      </c>
      <c r="J15" s="5">
        <v>3.25</v>
      </c>
      <c r="K15" s="5">
        <v>1.92</v>
      </c>
      <c r="L15" s="5">
        <v>0.82</v>
      </c>
      <c r="M15" s="5">
        <v>0.91</v>
      </c>
      <c r="N15" s="5">
        <v>31.71</v>
      </c>
    </row>
    <row r="16" spans="1:14" ht="10.5">
      <c r="A16" s="5" t="s">
        <v>211</v>
      </c>
      <c r="B16" s="5">
        <v>0.9</v>
      </c>
      <c r="C16" s="5">
        <v>0.92</v>
      </c>
      <c r="D16" s="5">
        <v>2.94</v>
      </c>
      <c r="E16" s="5">
        <v>4.25</v>
      </c>
      <c r="F16" s="5">
        <v>7.33</v>
      </c>
      <c r="G16" s="5">
        <v>6.95</v>
      </c>
      <c r="H16" s="5">
        <v>7.15</v>
      </c>
      <c r="I16" s="5">
        <v>6.61</v>
      </c>
      <c r="J16" s="5">
        <v>4.26</v>
      </c>
      <c r="K16" s="5">
        <v>2.44</v>
      </c>
      <c r="L16" s="5">
        <v>0.81</v>
      </c>
      <c r="M16" s="5">
        <v>0.9</v>
      </c>
      <c r="N16" s="5">
        <v>45.47</v>
      </c>
    </row>
    <row r="17" spans="1:14" ht="10.5">
      <c r="A17" s="5" t="s">
        <v>212</v>
      </c>
      <c r="B17" s="5">
        <v>0.89</v>
      </c>
      <c r="C17" s="5">
        <v>2.12</v>
      </c>
      <c r="D17" s="5">
        <v>4.18</v>
      </c>
      <c r="E17" s="5">
        <v>5.8</v>
      </c>
      <c r="F17" s="5">
        <v>8.08</v>
      </c>
      <c r="G17" s="5">
        <v>8.22</v>
      </c>
      <c r="H17" s="5">
        <v>8.34</v>
      </c>
      <c r="I17" s="5">
        <v>7.49</v>
      </c>
      <c r="J17" s="5">
        <v>5.11</v>
      </c>
      <c r="K17" s="5">
        <v>3.21</v>
      </c>
      <c r="L17" s="5">
        <v>1.25</v>
      </c>
      <c r="M17" s="5">
        <v>0.9</v>
      </c>
      <c r="N17" s="5">
        <v>55.6</v>
      </c>
    </row>
    <row r="18" spans="1:14" ht="10.5">
      <c r="A18" s="5" t="s">
        <v>402</v>
      </c>
      <c r="B18" s="5">
        <v>0.92</v>
      </c>
      <c r="C18" s="5">
        <v>0.85</v>
      </c>
      <c r="D18" s="5">
        <v>2.61</v>
      </c>
      <c r="E18" s="5">
        <v>3.6</v>
      </c>
      <c r="F18" s="5">
        <v>6.05</v>
      </c>
      <c r="G18" s="5">
        <v>5.89</v>
      </c>
      <c r="H18" s="5">
        <v>6.01</v>
      </c>
      <c r="I18" s="5">
        <v>5.43</v>
      </c>
      <c r="J18" s="5">
        <v>3.69</v>
      </c>
      <c r="K18" s="5">
        <v>1.85</v>
      </c>
      <c r="L18" s="5">
        <v>0.82</v>
      </c>
      <c r="M18" s="5">
        <v>0.91</v>
      </c>
      <c r="N18" s="5">
        <v>38.64</v>
      </c>
    </row>
    <row r="19" spans="1:14" ht="10.5">
      <c r="A19" s="5" t="s">
        <v>403</v>
      </c>
      <c r="B19" s="5">
        <v>0.89</v>
      </c>
      <c r="C19" s="5">
        <v>0.72</v>
      </c>
      <c r="D19" s="5">
        <v>2.82</v>
      </c>
      <c r="E19" s="5">
        <v>2.69</v>
      </c>
      <c r="F19" s="5">
        <v>8.17</v>
      </c>
      <c r="G19" s="5">
        <v>9.24</v>
      </c>
      <c r="H19" s="5">
        <v>9.43</v>
      </c>
      <c r="I19" s="5">
        <v>8.53</v>
      </c>
      <c r="J19" s="5">
        <v>5.7</v>
      </c>
      <c r="K19" s="5">
        <v>3.17</v>
      </c>
      <c r="L19" s="5">
        <v>0.91</v>
      </c>
      <c r="M19" s="5">
        <v>0.9</v>
      </c>
      <c r="N19" s="5">
        <v>53.17</v>
      </c>
    </row>
    <row r="20" spans="1:14" ht="10.5">
      <c r="A20" s="5" t="s">
        <v>1262</v>
      </c>
      <c r="B20" s="5">
        <v>0.9</v>
      </c>
      <c r="C20" s="5">
        <v>0.72</v>
      </c>
      <c r="D20" s="5">
        <v>2.09</v>
      </c>
      <c r="E20" s="5">
        <v>1.23</v>
      </c>
      <c r="F20" s="5">
        <v>3.01</v>
      </c>
      <c r="G20" s="5">
        <v>6.42</v>
      </c>
      <c r="H20" s="5">
        <v>8.88</v>
      </c>
      <c r="I20" s="5">
        <v>8.31</v>
      </c>
      <c r="J20" s="5">
        <v>5.72</v>
      </c>
      <c r="K20" s="5">
        <v>3.25</v>
      </c>
      <c r="L20" s="5">
        <v>0.88</v>
      </c>
      <c r="M20" s="5">
        <v>0.9</v>
      </c>
      <c r="N20" s="5">
        <v>42.31</v>
      </c>
    </row>
    <row r="21" spans="1:14" ht="10.5">
      <c r="A21" s="5" t="s">
        <v>1263</v>
      </c>
      <c r="B21" s="5">
        <v>0.9</v>
      </c>
      <c r="C21" s="5">
        <v>2.04</v>
      </c>
      <c r="D21" s="5">
        <v>3.76</v>
      </c>
      <c r="E21" s="5">
        <v>4.6</v>
      </c>
      <c r="F21" s="5">
        <v>6.17</v>
      </c>
      <c r="G21" s="5">
        <v>8.33</v>
      </c>
      <c r="H21" s="5">
        <v>9.62</v>
      </c>
      <c r="I21" s="5">
        <v>8.94</v>
      </c>
      <c r="J21" s="5">
        <v>6.65</v>
      </c>
      <c r="K21" s="5">
        <v>4.19</v>
      </c>
      <c r="L21" s="5">
        <v>1.37</v>
      </c>
      <c r="M21" s="5">
        <v>0.93</v>
      </c>
      <c r="N21" s="5">
        <v>57.51</v>
      </c>
    </row>
    <row r="22" spans="1:14" ht="10.5">
      <c r="A22" s="5" t="s">
        <v>1264</v>
      </c>
      <c r="B22" s="5">
        <v>0.92</v>
      </c>
      <c r="C22" s="5">
        <v>0.72</v>
      </c>
      <c r="D22" s="5">
        <v>2.08</v>
      </c>
      <c r="E22" s="5">
        <v>0.65</v>
      </c>
      <c r="F22" s="5">
        <v>1.68</v>
      </c>
      <c r="G22" s="5">
        <v>4.44</v>
      </c>
      <c r="H22" s="5">
        <v>6.21</v>
      </c>
      <c r="I22" s="5">
        <v>5.73</v>
      </c>
      <c r="J22" s="5">
        <v>4.12</v>
      </c>
      <c r="K22" s="5">
        <v>2.09</v>
      </c>
      <c r="L22" s="5">
        <v>0.92</v>
      </c>
      <c r="M22" s="5">
        <v>0.91</v>
      </c>
      <c r="N22" s="5">
        <v>30.47</v>
      </c>
    </row>
    <row r="23" spans="1:14" ht="10.5">
      <c r="A23" s="5" t="s">
        <v>1171</v>
      </c>
      <c r="B23" s="5">
        <v>0.9</v>
      </c>
      <c r="C23" s="5">
        <v>0.72</v>
      </c>
      <c r="D23" s="5">
        <v>2.69</v>
      </c>
      <c r="E23" s="5">
        <v>3.47</v>
      </c>
      <c r="F23" s="5">
        <v>7.23</v>
      </c>
      <c r="G23" s="5">
        <v>7.35</v>
      </c>
      <c r="H23" s="5">
        <v>7.42</v>
      </c>
      <c r="I23" s="5">
        <v>6.55</v>
      </c>
      <c r="J23" s="5">
        <v>5.19</v>
      </c>
      <c r="K23" s="5">
        <v>2.4</v>
      </c>
      <c r="L23" s="5">
        <v>0.81</v>
      </c>
      <c r="M23" s="5">
        <v>0.9</v>
      </c>
      <c r="N23" s="5">
        <v>45.63</v>
      </c>
    </row>
    <row r="24" spans="1:14" ht="10.5">
      <c r="A24" s="5" t="s">
        <v>1172</v>
      </c>
      <c r="B24" s="5">
        <v>0.97</v>
      </c>
      <c r="C24" s="5">
        <v>2.27</v>
      </c>
      <c r="D24" s="5">
        <v>5.07</v>
      </c>
      <c r="E24" s="5">
        <v>7.46</v>
      </c>
      <c r="F24" s="5">
        <v>4.17</v>
      </c>
      <c r="G24" s="5">
        <v>0.15</v>
      </c>
      <c r="H24" s="5">
        <v>0.22</v>
      </c>
      <c r="I24" s="5">
        <v>0.09</v>
      </c>
      <c r="J24" s="5">
        <v>0.09</v>
      </c>
      <c r="K24" s="5">
        <v>0.42</v>
      </c>
      <c r="L24" s="5">
        <v>0.91</v>
      </c>
      <c r="M24" s="5">
        <v>0.97</v>
      </c>
      <c r="N24" s="5">
        <v>22.8</v>
      </c>
    </row>
    <row r="25" spans="1:14" ht="10.5">
      <c r="A25" s="5" t="s">
        <v>1266</v>
      </c>
      <c r="B25" s="5">
        <v>0.96</v>
      </c>
      <c r="C25" s="5">
        <v>0.7</v>
      </c>
      <c r="D25" s="5">
        <v>2.04</v>
      </c>
      <c r="E25" s="5">
        <v>0.82</v>
      </c>
      <c r="F25" s="5">
        <v>1.76</v>
      </c>
      <c r="G25" s="5">
        <v>5.09</v>
      </c>
      <c r="H25" s="5">
        <v>8.89</v>
      </c>
      <c r="I25" s="5">
        <v>8.37</v>
      </c>
      <c r="J25" s="5">
        <v>5.81</v>
      </c>
      <c r="K25" s="5">
        <v>1.65</v>
      </c>
      <c r="L25" s="5">
        <v>0.84</v>
      </c>
      <c r="M25" s="5">
        <v>0.95</v>
      </c>
      <c r="N25" s="5">
        <v>37.88</v>
      </c>
    </row>
    <row r="26" spans="1:14" ht="10.5">
      <c r="A26" s="5" t="s">
        <v>64</v>
      </c>
      <c r="B26" s="5">
        <v>0.96</v>
      </c>
      <c r="C26" s="5">
        <v>0.95</v>
      </c>
      <c r="D26" s="5">
        <v>3.02</v>
      </c>
      <c r="E26" s="5">
        <v>6.61</v>
      </c>
      <c r="F26" s="5">
        <v>9.97</v>
      </c>
      <c r="G26" s="5">
        <v>8.88</v>
      </c>
      <c r="H26" s="5">
        <v>1.79</v>
      </c>
      <c r="I26" s="5">
        <v>0.09</v>
      </c>
      <c r="J26" s="5">
        <v>0.09</v>
      </c>
      <c r="K26" s="5">
        <v>0.42</v>
      </c>
      <c r="L26" s="5">
        <v>0.85</v>
      </c>
      <c r="M26" s="5">
        <v>0.95</v>
      </c>
      <c r="N26" s="5">
        <v>34.59</v>
      </c>
    </row>
    <row r="27" spans="1:14" ht="10.5">
      <c r="A27" s="5" t="s">
        <v>1173</v>
      </c>
      <c r="B27" s="5">
        <v>0.96</v>
      </c>
      <c r="C27" s="5">
        <v>0.7</v>
      </c>
      <c r="D27" s="5">
        <v>3.15</v>
      </c>
      <c r="E27" s="5">
        <v>1.26</v>
      </c>
      <c r="F27" s="5">
        <v>3.07</v>
      </c>
      <c r="G27" s="5">
        <v>7.61</v>
      </c>
      <c r="H27" s="5">
        <v>8.76</v>
      </c>
      <c r="I27" s="5">
        <v>5.56</v>
      </c>
      <c r="J27" s="5">
        <v>0.41</v>
      </c>
      <c r="K27" s="5">
        <v>0.42</v>
      </c>
      <c r="L27" s="5">
        <v>0.84</v>
      </c>
      <c r="M27" s="5">
        <v>0.95</v>
      </c>
      <c r="N27" s="5">
        <v>33.69</v>
      </c>
    </row>
    <row r="28" spans="1:14" ht="10.5">
      <c r="A28" s="5" t="s">
        <v>1174</v>
      </c>
      <c r="B28" s="5">
        <v>0.96</v>
      </c>
      <c r="C28" s="5">
        <v>0.7</v>
      </c>
      <c r="D28" s="5">
        <v>3.15</v>
      </c>
      <c r="E28" s="5">
        <v>1.26</v>
      </c>
      <c r="F28" s="5">
        <v>3.01</v>
      </c>
      <c r="G28" s="5">
        <v>7.96</v>
      </c>
      <c r="H28" s="5">
        <v>8.22</v>
      </c>
      <c r="I28" s="5">
        <v>3.3</v>
      </c>
      <c r="J28" s="5">
        <v>0.09</v>
      </c>
      <c r="K28" s="5">
        <v>0.42</v>
      </c>
      <c r="L28" s="5">
        <v>0.84</v>
      </c>
      <c r="M28" s="5">
        <v>0.95</v>
      </c>
      <c r="N28" s="5">
        <v>30.85</v>
      </c>
    </row>
    <row r="29" spans="1:14" ht="10.5">
      <c r="A29" s="5" t="s">
        <v>1175</v>
      </c>
      <c r="B29" s="5">
        <v>0.96</v>
      </c>
      <c r="C29" s="5">
        <v>2.31</v>
      </c>
      <c r="D29" s="5">
        <v>4.69</v>
      </c>
      <c r="E29" s="5">
        <v>6.28</v>
      </c>
      <c r="F29" s="5">
        <v>7.88</v>
      </c>
      <c r="G29" s="5">
        <v>7.63</v>
      </c>
      <c r="H29" s="5">
        <v>7.62</v>
      </c>
      <c r="I29" s="5">
        <v>6.89</v>
      </c>
      <c r="J29" s="5">
        <v>5.22</v>
      </c>
      <c r="K29" s="5">
        <v>2.18</v>
      </c>
      <c r="L29" s="5">
        <v>1.44</v>
      </c>
      <c r="M29" s="5">
        <v>0.99</v>
      </c>
      <c r="N29" s="5">
        <v>54.08</v>
      </c>
    </row>
    <row r="30" spans="1:14" ht="10.5">
      <c r="A30" s="5" t="s">
        <v>1109</v>
      </c>
      <c r="B30" s="5">
        <v>0.96</v>
      </c>
      <c r="C30" s="5">
        <v>1.78</v>
      </c>
      <c r="D30" s="5">
        <v>3.66</v>
      </c>
      <c r="E30" s="5">
        <v>5.62</v>
      </c>
      <c r="F30" s="5">
        <v>8.51</v>
      </c>
      <c r="G30" s="5">
        <v>8.31</v>
      </c>
      <c r="H30" s="5">
        <v>8.41</v>
      </c>
      <c r="I30" s="5">
        <v>7.61</v>
      </c>
      <c r="J30" s="5">
        <v>5.78</v>
      </c>
      <c r="K30" s="5">
        <v>3.53</v>
      </c>
      <c r="L30" s="5">
        <v>1.28</v>
      </c>
      <c r="M30" s="5">
        <v>0.95</v>
      </c>
      <c r="N30" s="5">
        <v>56.41</v>
      </c>
    </row>
    <row r="31" spans="1:14" ht="10.5">
      <c r="A31" s="5" t="s">
        <v>1110</v>
      </c>
      <c r="B31" s="5">
        <v>0.97</v>
      </c>
      <c r="C31" s="5">
        <v>1.37</v>
      </c>
      <c r="D31" s="5">
        <v>4.53</v>
      </c>
      <c r="E31" s="5">
        <v>7.28</v>
      </c>
      <c r="F31" s="5">
        <v>1.95</v>
      </c>
      <c r="G31" s="5">
        <v>0.14</v>
      </c>
      <c r="H31" s="5">
        <v>0.22</v>
      </c>
      <c r="I31" s="5">
        <v>1.2</v>
      </c>
      <c r="J31" s="5">
        <v>1.67</v>
      </c>
      <c r="K31" s="5">
        <v>1.39</v>
      </c>
      <c r="L31" s="5">
        <v>1.41</v>
      </c>
      <c r="M31" s="5">
        <v>0.99</v>
      </c>
      <c r="N31" s="5">
        <v>23.1</v>
      </c>
    </row>
    <row r="32" spans="1:14" ht="10.5">
      <c r="A32" s="5" t="s">
        <v>1111</v>
      </c>
      <c r="B32" s="5">
        <v>0.96</v>
      </c>
      <c r="C32" s="5">
        <v>0.7</v>
      </c>
      <c r="D32" s="5">
        <v>2.81</v>
      </c>
      <c r="E32" s="5">
        <v>0.75</v>
      </c>
      <c r="F32" s="5">
        <v>4.78</v>
      </c>
      <c r="G32" s="5">
        <v>8.83</v>
      </c>
      <c r="H32" s="5">
        <v>8.07</v>
      </c>
      <c r="I32" s="5">
        <v>0.85</v>
      </c>
      <c r="J32" s="5">
        <v>0.09</v>
      </c>
      <c r="K32" s="5">
        <v>0.42</v>
      </c>
      <c r="L32" s="5">
        <v>0.84</v>
      </c>
      <c r="M32" s="5">
        <v>0.95</v>
      </c>
      <c r="N32" s="5">
        <v>30.05</v>
      </c>
    </row>
    <row r="33" spans="1:14" ht="10.5">
      <c r="A33" s="5" t="s">
        <v>1112</v>
      </c>
      <c r="B33" s="5">
        <v>0.96</v>
      </c>
      <c r="C33" s="5">
        <v>1.02</v>
      </c>
      <c r="D33" s="5">
        <v>3.4</v>
      </c>
      <c r="E33" s="5">
        <v>7.3</v>
      </c>
      <c r="F33" s="5">
        <v>9.63</v>
      </c>
      <c r="G33" s="5">
        <v>9.35</v>
      </c>
      <c r="H33" s="5">
        <v>8.13</v>
      </c>
      <c r="I33" s="5">
        <v>0.21</v>
      </c>
      <c r="J33" s="5">
        <v>0.09</v>
      </c>
      <c r="K33" s="5">
        <v>0.42</v>
      </c>
      <c r="L33" s="5">
        <v>0.84</v>
      </c>
      <c r="M33" s="5">
        <v>0.95</v>
      </c>
      <c r="N33" s="5">
        <v>42.32</v>
      </c>
    </row>
    <row r="34" spans="1:14" ht="10.5">
      <c r="A34" s="5" t="s">
        <v>1113</v>
      </c>
      <c r="B34" s="5">
        <v>0.96</v>
      </c>
      <c r="C34" s="5">
        <v>0.7</v>
      </c>
      <c r="D34" s="5">
        <v>2.07</v>
      </c>
      <c r="E34" s="5">
        <v>0.08</v>
      </c>
      <c r="F34" s="5">
        <v>0.8</v>
      </c>
      <c r="G34" s="5">
        <v>1.48</v>
      </c>
      <c r="H34" s="5">
        <v>5.41</v>
      </c>
      <c r="I34" s="5">
        <v>6.32</v>
      </c>
      <c r="J34" s="5">
        <v>1.72</v>
      </c>
      <c r="K34" s="5">
        <v>0.42</v>
      </c>
      <c r="L34" s="5">
        <v>0.84</v>
      </c>
      <c r="M34" s="5">
        <v>0.95</v>
      </c>
      <c r="N34" s="5">
        <v>21.77</v>
      </c>
    </row>
    <row r="35" spans="1:14" ht="10.5">
      <c r="A35" s="5" t="s">
        <v>1114</v>
      </c>
      <c r="B35" s="5">
        <v>0.97</v>
      </c>
      <c r="C35" s="5">
        <v>2.05</v>
      </c>
      <c r="D35" s="5">
        <v>4.47</v>
      </c>
      <c r="E35" s="5">
        <v>5.97</v>
      </c>
      <c r="F35" s="5">
        <v>5.6</v>
      </c>
      <c r="G35" s="5">
        <v>0.69</v>
      </c>
      <c r="H35" s="5">
        <v>0.22</v>
      </c>
      <c r="I35" s="5">
        <v>0.09</v>
      </c>
      <c r="J35" s="5">
        <v>0.09</v>
      </c>
      <c r="K35" s="5">
        <v>0.42</v>
      </c>
      <c r="L35" s="5">
        <v>1.49</v>
      </c>
      <c r="M35" s="5">
        <v>0.97</v>
      </c>
      <c r="N35" s="5">
        <v>23.03</v>
      </c>
    </row>
    <row r="36" spans="1:14" ht="10.5">
      <c r="A36" s="5" t="s">
        <v>1116</v>
      </c>
      <c r="B36" s="5">
        <v>0.9</v>
      </c>
      <c r="C36" s="5">
        <v>0.72</v>
      </c>
      <c r="D36" s="5">
        <v>2.69</v>
      </c>
      <c r="E36" s="5">
        <v>3.47</v>
      </c>
      <c r="F36" s="5">
        <v>7.23</v>
      </c>
      <c r="G36" s="5">
        <v>7.35</v>
      </c>
      <c r="H36" s="5">
        <v>7.42</v>
      </c>
      <c r="I36" s="5">
        <v>6.55</v>
      </c>
      <c r="J36" s="5">
        <v>5.19</v>
      </c>
      <c r="K36" s="5">
        <v>2.4</v>
      </c>
      <c r="L36" s="5">
        <v>0.81</v>
      </c>
      <c r="M36" s="5">
        <v>0.9</v>
      </c>
      <c r="N36" s="5">
        <v>45.63</v>
      </c>
    </row>
    <row r="37" spans="1:14" ht="10.5">
      <c r="A37" s="5" t="s">
        <v>1117</v>
      </c>
      <c r="B37" s="5">
        <v>0.9</v>
      </c>
      <c r="C37" s="5">
        <v>2.15</v>
      </c>
      <c r="D37" s="5">
        <v>4.3</v>
      </c>
      <c r="E37" s="5">
        <v>5.1</v>
      </c>
      <c r="F37" s="5">
        <v>6.02</v>
      </c>
      <c r="G37" s="5">
        <v>6.26</v>
      </c>
      <c r="H37" s="5">
        <v>6.22</v>
      </c>
      <c r="I37" s="5">
        <v>5.69</v>
      </c>
      <c r="J37" s="5">
        <v>4.25</v>
      </c>
      <c r="K37" s="5">
        <v>3.42</v>
      </c>
      <c r="L37" s="5">
        <v>1.6</v>
      </c>
      <c r="M37" s="5">
        <v>0.93</v>
      </c>
      <c r="N37" s="5">
        <v>46.84</v>
      </c>
    </row>
    <row r="38" spans="1:14" ht="10.5">
      <c r="A38" s="5" t="s">
        <v>1118</v>
      </c>
      <c r="B38" s="5">
        <v>0.92</v>
      </c>
      <c r="C38" s="5">
        <v>1.4</v>
      </c>
      <c r="D38" s="5">
        <v>3.32</v>
      </c>
      <c r="E38" s="5">
        <v>3.12</v>
      </c>
      <c r="F38" s="5">
        <v>3.77</v>
      </c>
      <c r="G38" s="5">
        <v>4</v>
      </c>
      <c r="H38" s="5">
        <v>4.05</v>
      </c>
      <c r="I38" s="5">
        <v>3.52</v>
      </c>
      <c r="J38" s="5">
        <v>2.69</v>
      </c>
      <c r="K38" s="5">
        <v>2.13</v>
      </c>
      <c r="L38" s="5">
        <v>1.28</v>
      </c>
      <c r="M38" s="5">
        <v>0.94</v>
      </c>
      <c r="N38" s="5">
        <v>31.14</v>
      </c>
    </row>
    <row r="39" spans="1:14" ht="10.5">
      <c r="A39" s="5" t="s">
        <v>1120</v>
      </c>
      <c r="B39" s="5">
        <v>0.9</v>
      </c>
      <c r="C39" s="5">
        <v>0.72</v>
      </c>
      <c r="D39" s="5">
        <v>2.69</v>
      </c>
      <c r="E39" s="5">
        <v>3.47</v>
      </c>
      <c r="F39" s="5">
        <v>7.23</v>
      </c>
      <c r="G39" s="5">
        <v>7.35</v>
      </c>
      <c r="H39" s="5">
        <v>7.42</v>
      </c>
      <c r="I39" s="5">
        <v>6.55</v>
      </c>
      <c r="J39" s="5">
        <v>5.19</v>
      </c>
      <c r="K39" s="5">
        <v>2.4</v>
      </c>
      <c r="L39" s="5">
        <v>0.81</v>
      </c>
      <c r="M39" s="5">
        <v>0.9</v>
      </c>
      <c r="N39" s="5">
        <v>45.63</v>
      </c>
    </row>
    <row r="40" spans="1:14" ht="10.5">
      <c r="A40" s="5" t="s">
        <v>1248</v>
      </c>
      <c r="B40" s="5">
        <v>0.92</v>
      </c>
      <c r="C40" s="5">
        <v>0.72</v>
      </c>
      <c r="D40" s="5">
        <v>2.36</v>
      </c>
      <c r="E40" s="5">
        <v>1.55</v>
      </c>
      <c r="F40" s="5">
        <v>4.54</v>
      </c>
      <c r="G40" s="5">
        <v>6.59</v>
      </c>
      <c r="H40" s="5">
        <v>6.53</v>
      </c>
      <c r="I40" s="5">
        <v>5.24</v>
      </c>
      <c r="J40" s="5">
        <v>2.97</v>
      </c>
      <c r="K40" s="5">
        <v>0.43</v>
      </c>
      <c r="L40" s="5">
        <v>0.82</v>
      </c>
      <c r="M40" s="5">
        <v>0.91</v>
      </c>
      <c r="N40" s="5">
        <v>33.58</v>
      </c>
    </row>
    <row r="41" spans="1:14" ht="10.5">
      <c r="A41" s="5" t="s">
        <v>1247</v>
      </c>
      <c r="B41" s="5">
        <v>0.91</v>
      </c>
      <c r="C41" s="5">
        <v>1.78</v>
      </c>
      <c r="D41" s="5">
        <v>4.01</v>
      </c>
      <c r="E41" s="5">
        <v>3.8</v>
      </c>
      <c r="F41" s="5">
        <v>6.16</v>
      </c>
      <c r="G41" s="5">
        <v>7.13</v>
      </c>
      <c r="H41" s="5">
        <v>7.48</v>
      </c>
      <c r="I41" s="5">
        <v>6.19</v>
      </c>
      <c r="J41" s="5">
        <v>3.66</v>
      </c>
      <c r="K41" s="5">
        <v>1.93</v>
      </c>
      <c r="L41" s="5">
        <v>1.04</v>
      </c>
      <c r="M41" s="5">
        <v>0.88</v>
      </c>
      <c r="N41" s="5">
        <v>44.97</v>
      </c>
    </row>
    <row r="42" spans="1:14" ht="10.5">
      <c r="A42" s="5" t="s">
        <v>1099</v>
      </c>
      <c r="B42" s="5">
        <v>0.93</v>
      </c>
      <c r="C42" s="5">
        <v>0.71</v>
      </c>
      <c r="D42" s="5">
        <v>2.27</v>
      </c>
      <c r="E42" s="5">
        <v>1</v>
      </c>
      <c r="F42" s="5">
        <v>3.66</v>
      </c>
      <c r="G42" s="5">
        <v>4.85</v>
      </c>
      <c r="H42" s="5">
        <v>5.11</v>
      </c>
      <c r="I42" s="5">
        <v>3.82</v>
      </c>
      <c r="J42" s="5">
        <v>2.11</v>
      </c>
      <c r="K42" s="5">
        <v>0.42</v>
      </c>
      <c r="L42" s="5">
        <v>0.83</v>
      </c>
      <c r="M42" s="5">
        <v>0.92</v>
      </c>
      <c r="N42" s="5">
        <v>26.62</v>
      </c>
    </row>
    <row r="43" spans="1:14" ht="10.5">
      <c r="A43" s="5" t="s">
        <v>1121</v>
      </c>
      <c r="B43" s="5">
        <v>0.99</v>
      </c>
      <c r="C43" s="5">
        <v>0.69</v>
      </c>
      <c r="D43" s="5">
        <v>2.06</v>
      </c>
      <c r="E43" s="5">
        <v>0.09</v>
      </c>
      <c r="F43" s="5">
        <v>0.02</v>
      </c>
      <c r="G43" s="5">
        <v>0.14</v>
      </c>
      <c r="H43" s="5">
        <v>0.22</v>
      </c>
      <c r="I43" s="5">
        <v>0.09</v>
      </c>
      <c r="J43" s="5">
        <v>0.09</v>
      </c>
      <c r="K43" s="5">
        <v>0.42</v>
      </c>
      <c r="L43" s="5">
        <v>0.85</v>
      </c>
      <c r="M43" s="5">
        <v>0.97</v>
      </c>
      <c r="N43" s="5">
        <v>6.63</v>
      </c>
    </row>
    <row r="46" spans="1:14" ht="10.5">
      <c r="A46" s="5" t="s">
        <v>1098</v>
      </c>
      <c r="B46" s="15">
        <f>AVERAGE(B12:B22)</f>
        <v>0.9036363636363636</v>
      </c>
      <c r="C46" s="15">
        <f aca="true" t="shared" si="0" ref="C46:N46">AVERAGE(C12:C22)</f>
        <v>1.1418181818181818</v>
      </c>
      <c r="D46" s="15">
        <f t="shared" si="0"/>
        <v>2.960909090909091</v>
      </c>
      <c r="E46" s="15">
        <f t="shared" si="0"/>
        <v>3.286363636363636</v>
      </c>
      <c r="F46" s="15">
        <f t="shared" si="0"/>
        <v>6.261818181818182</v>
      </c>
      <c r="G46" s="15">
        <f t="shared" si="0"/>
        <v>7.258181818181819</v>
      </c>
      <c r="H46" s="15">
        <f t="shared" si="0"/>
        <v>7.798181818181817</v>
      </c>
      <c r="I46" s="15">
        <f t="shared" si="0"/>
        <v>7.1027272727272734</v>
      </c>
      <c r="J46" s="15">
        <f t="shared" si="0"/>
        <v>4.96090909090909</v>
      </c>
      <c r="K46" s="15">
        <f t="shared" si="0"/>
        <v>2.8863636363636362</v>
      </c>
      <c r="L46" s="15">
        <f t="shared" si="0"/>
        <v>0.9900000000000002</v>
      </c>
      <c r="M46" s="15">
        <f t="shared" si="0"/>
        <v>0.9081818181818182</v>
      </c>
      <c r="N46" s="15">
        <f t="shared" si="0"/>
        <v>46.46181818181819</v>
      </c>
    </row>
    <row r="47" spans="1:14" ht="10.5">
      <c r="A47" s="5" t="s">
        <v>1256</v>
      </c>
      <c r="B47" s="15">
        <f>AVERAGE(B26,B36)</f>
        <v>0.9299999999999999</v>
      </c>
      <c r="C47" s="15">
        <f aca="true" t="shared" si="1" ref="C47:N47">AVERAGE(C26,C36)</f>
        <v>0.835</v>
      </c>
      <c r="D47" s="15">
        <f t="shared" si="1"/>
        <v>2.855</v>
      </c>
      <c r="E47" s="15">
        <f t="shared" si="1"/>
        <v>5.04</v>
      </c>
      <c r="F47" s="15">
        <f t="shared" si="1"/>
        <v>8.600000000000001</v>
      </c>
      <c r="G47" s="15">
        <f t="shared" si="1"/>
        <v>8.115</v>
      </c>
      <c r="H47" s="15">
        <f t="shared" si="1"/>
        <v>4.605</v>
      </c>
      <c r="I47" s="15">
        <f t="shared" si="1"/>
        <v>3.32</v>
      </c>
      <c r="J47" s="15">
        <f t="shared" si="1"/>
        <v>2.64</v>
      </c>
      <c r="K47" s="15">
        <f t="shared" si="1"/>
        <v>1.41</v>
      </c>
      <c r="L47" s="15">
        <f t="shared" si="1"/>
        <v>0.8300000000000001</v>
      </c>
      <c r="M47" s="15">
        <f t="shared" si="1"/>
        <v>0.925</v>
      </c>
      <c r="N47" s="15">
        <f t="shared" si="1"/>
        <v>40.11</v>
      </c>
    </row>
    <row r="48" spans="1:14" ht="10.5">
      <c r="A48" s="5" t="s">
        <v>1268</v>
      </c>
      <c r="B48" s="15">
        <f>AVERAGE(B31:B35)</f>
        <v>0.9639999999999999</v>
      </c>
      <c r="C48" s="15">
        <f aca="true" t="shared" si="2" ref="C48:N48">AVERAGE(C31:C35)</f>
        <v>1.168</v>
      </c>
      <c r="D48" s="15">
        <f t="shared" si="2"/>
        <v>3.4560000000000004</v>
      </c>
      <c r="E48" s="15">
        <f t="shared" si="2"/>
        <v>4.276000000000001</v>
      </c>
      <c r="F48" s="15">
        <f t="shared" si="2"/>
        <v>4.552</v>
      </c>
      <c r="G48" s="15">
        <f t="shared" si="2"/>
        <v>4.098000000000001</v>
      </c>
      <c r="H48" s="15">
        <f t="shared" si="2"/>
        <v>4.41</v>
      </c>
      <c r="I48" s="15">
        <f t="shared" si="2"/>
        <v>1.734</v>
      </c>
      <c r="J48" s="15">
        <f t="shared" si="2"/>
        <v>0.732</v>
      </c>
      <c r="K48" s="15">
        <f t="shared" si="2"/>
        <v>0.614</v>
      </c>
      <c r="L48" s="15">
        <f t="shared" si="2"/>
        <v>1.084</v>
      </c>
      <c r="M48" s="15">
        <f t="shared" si="2"/>
        <v>0.962</v>
      </c>
      <c r="N48" s="15">
        <f t="shared" si="2"/>
        <v>28.053999999999995</v>
      </c>
    </row>
    <row r="49" spans="1:14" ht="10.5">
      <c r="A49" s="5" t="s">
        <v>1267</v>
      </c>
      <c r="B49" s="15">
        <f>AVERAGE(B30,B29,B24)</f>
        <v>0.9633333333333333</v>
      </c>
      <c r="C49" s="15">
        <f aca="true" t="shared" si="3" ref="C49:N49">AVERAGE(C30,C29,C24)</f>
        <v>2.1199999999999997</v>
      </c>
      <c r="D49" s="15">
        <f t="shared" si="3"/>
        <v>4.473333333333334</v>
      </c>
      <c r="E49" s="15">
        <f t="shared" si="3"/>
        <v>6.453333333333333</v>
      </c>
      <c r="F49" s="15">
        <f t="shared" si="3"/>
        <v>6.853333333333334</v>
      </c>
      <c r="G49" s="15">
        <f t="shared" si="3"/>
        <v>5.363333333333333</v>
      </c>
      <c r="H49" s="15">
        <f t="shared" si="3"/>
        <v>5.416666666666667</v>
      </c>
      <c r="I49" s="15">
        <f t="shared" si="3"/>
        <v>4.863333333333333</v>
      </c>
      <c r="J49" s="15">
        <f t="shared" si="3"/>
        <v>3.6966666666666668</v>
      </c>
      <c r="K49" s="15">
        <f t="shared" si="3"/>
        <v>2.0433333333333334</v>
      </c>
      <c r="L49" s="15">
        <f t="shared" si="3"/>
        <v>1.21</v>
      </c>
      <c r="M49" s="15">
        <f t="shared" si="3"/>
        <v>0.9700000000000001</v>
      </c>
      <c r="N49" s="15">
        <f t="shared" si="3"/>
        <v>44.43</v>
      </c>
    </row>
  </sheetData>
  <sheetProtection password="E65D" sheet="1" objects="1" scenarios="1"/>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1:N33"/>
  <sheetViews>
    <sheetView workbookViewId="0" topLeftCell="A1">
      <selection activeCell="K38" sqref="K38"/>
    </sheetView>
  </sheetViews>
  <sheetFormatPr defaultColWidth="7.875" defaultRowHeight="12.75"/>
  <cols>
    <col min="1" max="1" width="25.625" style="5" customWidth="1"/>
    <col min="2" max="2" width="6.125" style="5" customWidth="1"/>
    <col min="3" max="3" width="6.625" style="5" customWidth="1"/>
    <col min="4" max="4" width="5.75390625" style="5" customWidth="1"/>
    <col min="5" max="5" width="5.625" style="5" customWidth="1"/>
    <col min="6" max="6" width="5.75390625" style="5" customWidth="1"/>
    <col min="7" max="7" width="6.00390625" style="5" customWidth="1"/>
    <col min="8" max="9" width="5.875" style="5" customWidth="1"/>
    <col min="10" max="10" width="7.875" style="5" customWidth="1"/>
    <col min="11" max="11" width="6.125" style="5" customWidth="1"/>
    <col min="12" max="13" width="7.875" style="5" customWidth="1"/>
    <col min="14" max="14" width="6.625" style="5" customWidth="1"/>
    <col min="15" max="16384" width="7.875" style="5" customWidth="1"/>
  </cols>
  <sheetData>
    <row r="1" ht="10.5">
      <c r="A1" s="5" t="s">
        <v>1307</v>
      </c>
    </row>
    <row r="2" ht="10.5">
      <c r="A2" s="5" t="s">
        <v>930</v>
      </c>
    </row>
    <row r="3" ht="10.5">
      <c r="A3" s="5" t="s">
        <v>929</v>
      </c>
    </row>
    <row r="4" ht="10.5">
      <c r="A4" s="5" t="s">
        <v>1309</v>
      </c>
    </row>
    <row r="5" ht="10.5">
      <c r="A5" s="5" t="s">
        <v>1310</v>
      </c>
    </row>
    <row r="6" ht="10.5">
      <c r="B6" s="5" t="s">
        <v>928</v>
      </c>
    </row>
    <row r="7" spans="2:14" ht="10.5">
      <c r="B7" s="5" t="s">
        <v>1311</v>
      </c>
      <c r="C7" s="5" t="s">
        <v>1312</v>
      </c>
      <c r="D7" s="5" t="s">
        <v>1150</v>
      </c>
      <c r="E7" s="5" t="s">
        <v>1151</v>
      </c>
      <c r="F7" s="5" t="s">
        <v>88</v>
      </c>
      <c r="G7" s="5" t="s">
        <v>1152</v>
      </c>
      <c r="H7" s="5" t="s">
        <v>1153</v>
      </c>
      <c r="I7" s="5" t="s">
        <v>1154</v>
      </c>
      <c r="J7" s="5" t="s">
        <v>1155</v>
      </c>
      <c r="K7" s="5" t="s">
        <v>1156</v>
      </c>
      <c r="L7" s="5" t="s">
        <v>1157</v>
      </c>
      <c r="M7" s="5" t="s">
        <v>1158</v>
      </c>
      <c r="N7" s="5" t="s">
        <v>1159</v>
      </c>
    </row>
    <row r="8" spans="2:14" ht="10.5">
      <c r="B8" s="5" t="s">
        <v>1160</v>
      </c>
      <c r="C8" s="5" t="s">
        <v>1160</v>
      </c>
      <c r="D8" s="5" t="s">
        <v>1160</v>
      </c>
      <c r="E8" s="5" t="s">
        <v>1160</v>
      </c>
      <c r="F8" s="5" t="s">
        <v>1160</v>
      </c>
      <c r="G8" s="5" t="s">
        <v>1160</v>
      </c>
      <c r="H8" s="5" t="s">
        <v>1160</v>
      </c>
      <c r="I8" s="5" t="s">
        <v>1160</v>
      </c>
      <c r="J8" s="5" t="s">
        <v>1160</v>
      </c>
      <c r="K8" s="5" t="s">
        <v>1160</v>
      </c>
      <c r="L8" s="5" t="s">
        <v>1160</v>
      </c>
      <c r="M8" s="5" t="s">
        <v>1160</v>
      </c>
      <c r="N8" s="5" t="s">
        <v>1160</v>
      </c>
    </row>
    <row r="9" spans="1:14" ht="10.5">
      <c r="A9" s="5" t="s">
        <v>1161</v>
      </c>
      <c r="B9" s="5">
        <v>0.66</v>
      </c>
      <c r="C9" s="5">
        <v>0.06</v>
      </c>
      <c r="D9" s="5">
        <v>0.04</v>
      </c>
      <c r="E9" s="5">
        <v>0.17</v>
      </c>
      <c r="F9" s="5">
        <v>0.1</v>
      </c>
      <c r="G9" s="5">
        <v>0.08</v>
      </c>
      <c r="H9" s="5">
        <v>0.25</v>
      </c>
      <c r="I9" s="5">
        <v>0.04</v>
      </c>
      <c r="J9" s="5">
        <v>1.35</v>
      </c>
      <c r="K9" s="5">
        <v>0.07</v>
      </c>
      <c r="L9" s="5">
        <v>0.17</v>
      </c>
      <c r="M9" s="5">
        <v>0.41</v>
      </c>
      <c r="N9" s="5">
        <v>3.41</v>
      </c>
    </row>
    <row r="10" spans="1:14" ht="10.5">
      <c r="A10" s="5" t="s">
        <v>984</v>
      </c>
      <c r="B10" s="5">
        <v>2.67</v>
      </c>
      <c r="C10" s="5">
        <v>3.91</v>
      </c>
      <c r="D10" s="5">
        <v>6.09</v>
      </c>
      <c r="E10" s="5">
        <v>7.41</v>
      </c>
      <c r="F10" s="5">
        <v>8.59</v>
      </c>
      <c r="G10" s="5">
        <v>9.49</v>
      </c>
      <c r="H10" s="5">
        <v>9.3</v>
      </c>
      <c r="I10" s="5">
        <v>8.73</v>
      </c>
      <c r="J10" s="5">
        <v>5.97</v>
      </c>
      <c r="K10" s="5">
        <v>5.16</v>
      </c>
      <c r="L10" s="5">
        <v>2.78</v>
      </c>
      <c r="M10" s="5">
        <v>2.27</v>
      </c>
      <c r="N10" s="5">
        <v>72.38</v>
      </c>
    </row>
    <row r="12" spans="1:14" ht="10.5">
      <c r="A12" s="5" t="s">
        <v>1169</v>
      </c>
      <c r="B12" s="5">
        <v>0.64</v>
      </c>
      <c r="C12" s="5">
        <v>0.12</v>
      </c>
      <c r="D12" s="5">
        <v>2.6</v>
      </c>
      <c r="E12" s="5">
        <v>4.16</v>
      </c>
      <c r="F12" s="5">
        <v>7.95</v>
      </c>
      <c r="G12" s="5">
        <v>10.12</v>
      </c>
      <c r="H12" s="5">
        <v>9.98</v>
      </c>
      <c r="I12" s="5">
        <v>9.32</v>
      </c>
      <c r="J12" s="5">
        <v>6.45</v>
      </c>
      <c r="K12" s="5">
        <v>5.15</v>
      </c>
      <c r="L12" s="5">
        <v>0.24</v>
      </c>
      <c r="M12" s="5">
        <v>0.37</v>
      </c>
      <c r="N12" s="5">
        <v>57.09</v>
      </c>
    </row>
    <row r="13" spans="1:14" ht="10.5">
      <c r="A13" s="5" t="s">
        <v>1172</v>
      </c>
      <c r="B13" s="5">
        <v>1.69</v>
      </c>
      <c r="C13" s="5">
        <v>4.1</v>
      </c>
      <c r="D13" s="5">
        <v>6.94</v>
      </c>
      <c r="E13" s="5">
        <v>6.68</v>
      </c>
      <c r="F13" s="5">
        <v>0.6</v>
      </c>
      <c r="G13" s="5">
        <v>0.09</v>
      </c>
      <c r="H13" s="5">
        <v>0.24</v>
      </c>
      <c r="I13" s="5">
        <v>0.06</v>
      </c>
      <c r="J13" s="5">
        <v>1.14</v>
      </c>
      <c r="K13" s="5">
        <v>0.22</v>
      </c>
      <c r="L13" s="5">
        <v>1.09</v>
      </c>
      <c r="M13" s="5">
        <v>1.57</v>
      </c>
      <c r="N13" s="5">
        <v>24.4</v>
      </c>
    </row>
    <row r="14" spans="1:14" ht="10.5">
      <c r="A14" s="5" t="s">
        <v>1266</v>
      </c>
      <c r="B14" s="5">
        <v>0.63</v>
      </c>
      <c r="C14" s="5">
        <v>0.11</v>
      </c>
      <c r="D14" s="5">
        <v>1.04</v>
      </c>
      <c r="E14" s="5">
        <v>1.63</v>
      </c>
      <c r="F14" s="5">
        <v>2.42</v>
      </c>
      <c r="G14" s="5">
        <v>8.35</v>
      </c>
      <c r="H14" s="5">
        <v>10.76</v>
      </c>
      <c r="I14" s="5">
        <v>10.19</v>
      </c>
      <c r="J14" s="5">
        <v>6.7</v>
      </c>
      <c r="K14" s="5">
        <v>2.52</v>
      </c>
      <c r="L14" s="5">
        <v>0.17</v>
      </c>
      <c r="M14" s="5">
        <v>0.35</v>
      </c>
      <c r="N14" s="5">
        <v>44.88</v>
      </c>
    </row>
    <row r="15" spans="1:14" ht="10.5">
      <c r="A15" s="5" t="s">
        <v>64</v>
      </c>
      <c r="B15" s="5">
        <v>1.17</v>
      </c>
      <c r="C15" s="5">
        <v>0.62</v>
      </c>
      <c r="D15" s="5">
        <v>2.35</v>
      </c>
      <c r="E15" s="5">
        <v>7.61</v>
      </c>
      <c r="F15" s="5">
        <v>10.18</v>
      </c>
      <c r="G15" s="5">
        <v>9.23</v>
      </c>
      <c r="H15" s="5">
        <v>1.04</v>
      </c>
      <c r="I15" s="5">
        <v>0.06</v>
      </c>
      <c r="J15" s="5">
        <v>1.14</v>
      </c>
      <c r="K15" s="5">
        <v>0.22</v>
      </c>
      <c r="L15" s="5">
        <v>0.16</v>
      </c>
      <c r="M15" s="5">
        <v>0.35</v>
      </c>
      <c r="N15" s="5">
        <v>34.12</v>
      </c>
    </row>
    <row r="16" spans="1:14" ht="10.5">
      <c r="A16" s="5" t="s">
        <v>1173</v>
      </c>
      <c r="B16" s="5">
        <v>1.48</v>
      </c>
      <c r="C16" s="5">
        <v>1.14</v>
      </c>
      <c r="D16" s="5">
        <v>5.61</v>
      </c>
      <c r="E16" s="5">
        <v>8.98</v>
      </c>
      <c r="F16" s="5">
        <v>9.63</v>
      </c>
      <c r="G16" s="5">
        <v>3</v>
      </c>
      <c r="H16" s="5">
        <v>0.24</v>
      </c>
      <c r="I16" s="5">
        <v>0.06</v>
      </c>
      <c r="J16" s="5">
        <v>1.14</v>
      </c>
      <c r="K16" s="5">
        <v>0.22</v>
      </c>
      <c r="L16" s="5">
        <v>0.16</v>
      </c>
      <c r="M16" s="5">
        <v>1.38</v>
      </c>
      <c r="N16" s="5">
        <v>33.04</v>
      </c>
    </row>
    <row r="17" spans="1:14" ht="10.5">
      <c r="A17" s="5" t="s">
        <v>1174</v>
      </c>
      <c r="B17" s="5">
        <v>1.35</v>
      </c>
      <c r="C17" s="5">
        <v>1.2</v>
      </c>
      <c r="D17" s="5">
        <v>5.54</v>
      </c>
      <c r="E17" s="5">
        <v>7.95</v>
      </c>
      <c r="F17" s="5">
        <v>4.8</v>
      </c>
      <c r="G17" s="5">
        <v>0.1</v>
      </c>
      <c r="H17" s="5">
        <v>0.24</v>
      </c>
      <c r="I17" s="5">
        <v>0.06</v>
      </c>
      <c r="J17" s="5">
        <v>1.14</v>
      </c>
      <c r="K17" s="5">
        <v>0.22</v>
      </c>
      <c r="L17" s="5">
        <v>0.16</v>
      </c>
      <c r="M17" s="5">
        <v>1.45</v>
      </c>
      <c r="N17" s="5">
        <v>24.2</v>
      </c>
    </row>
    <row r="18" spans="1:14" ht="10.5">
      <c r="A18" s="5" t="s">
        <v>1175</v>
      </c>
      <c r="B18" s="5">
        <v>2.81</v>
      </c>
      <c r="C18" s="5">
        <v>3.05</v>
      </c>
      <c r="D18" s="5">
        <v>5.62</v>
      </c>
      <c r="E18" s="5">
        <v>7.59</v>
      </c>
      <c r="F18" s="5">
        <v>7.59</v>
      </c>
      <c r="G18" s="5">
        <v>8.73</v>
      </c>
      <c r="H18" s="5">
        <v>8.43</v>
      </c>
      <c r="I18" s="5">
        <v>8.02</v>
      </c>
      <c r="J18" s="5">
        <v>6.59</v>
      </c>
      <c r="K18" s="5">
        <v>5.17</v>
      </c>
      <c r="L18" s="5">
        <v>2.23</v>
      </c>
      <c r="M18" s="5">
        <v>2.54</v>
      </c>
      <c r="N18" s="5">
        <v>68.36</v>
      </c>
    </row>
    <row r="19" spans="1:14" ht="10.5">
      <c r="A19" s="5" t="s">
        <v>1109</v>
      </c>
      <c r="B19" s="5">
        <v>0.63</v>
      </c>
      <c r="C19" s="5">
        <v>2.1</v>
      </c>
      <c r="D19" s="5">
        <v>2.27</v>
      </c>
      <c r="E19" s="5">
        <v>5.3</v>
      </c>
      <c r="F19" s="5">
        <v>7.64</v>
      </c>
      <c r="G19" s="5">
        <v>9.22</v>
      </c>
      <c r="H19" s="5">
        <v>8.87</v>
      </c>
      <c r="I19" s="5">
        <v>8.27</v>
      </c>
      <c r="J19" s="5">
        <v>5.63</v>
      </c>
      <c r="K19" s="5">
        <v>2.63</v>
      </c>
      <c r="L19" s="5">
        <v>0.18</v>
      </c>
      <c r="M19" s="5">
        <v>0.35</v>
      </c>
      <c r="N19" s="5">
        <v>53.08</v>
      </c>
    </row>
    <row r="20" spans="1:14" ht="10.5">
      <c r="A20" s="5" t="s">
        <v>1110</v>
      </c>
      <c r="B20" s="5">
        <v>2.52</v>
      </c>
      <c r="C20" s="5">
        <v>2.57</v>
      </c>
      <c r="D20" s="5">
        <v>6.24</v>
      </c>
      <c r="E20" s="5">
        <v>2.57</v>
      </c>
      <c r="F20" s="5">
        <v>0.12</v>
      </c>
      <c r="G20" s="5">
        <v>0.09</v>
      </c>
      <c r="H20" s="5">
        <v>0.24</v>
      </c>
      <c r="I20" s="5">
        <v>0.06</v>
      </c>
      <c r="J20" s="5">
        <v>2.7</v>
      </c>
      <c r="K20" s="5">
        <v>1.94</v>
      </c>
      <c r="L20" s="5">
        <v>1.28</v>
      </c>
      <c r="M20" s="5">
        <v>2.34</v>
      </c>
      <c r="N20" s="5">
        <v>22.65</v>
      </c>
    </row>
    <row r="21" spans="1:14" ht="10.5">
      <c r="A21" s="5" t="s">
        <v>1111</v>
      </c>
      <c r="B21" s="5">
        <v>1.53</v>
      </c>
      <c r="C21" s="5">
        <v>0.63</v>
      </c>
      <c r="D21" s="5">
        <v>4.05</v>
      </c>
      <c r="E21" s="5">
        <v>8.78</v>
      </c>
      <c r="F21" s="5">
        <v>10.06</v>
      </c>
      <c r="G21" s="5">
        <v>4.04</v>
      </c>
      <c r="H21" s="5">
        <v>0.24</v>
      </c>
      <c r="I21" s="5">
        <v>0.06</v>
      </c>
      <c r="J21" s="5">
        <v>1.14</v>
      </c>
      <c r="K21" s="5">
        <v>0.22</v>
      </c>
      <c r="L21" s="5">
        <v>0.16</v>
      </c>
      <c r="M21" s="5">
        <v>0.35</v>
      </c>
      <c r="N21" s="5">
        <v>31.25</v>
      </c>
    </row>
    <row r="22" spans="1:14" ht="10.5">
      <c r="A22" s="5" t="s">
        <v>1112</v>
      </c>
      <c r="B22" s="5">
        <v>3.23</v>
      </c>
      <c r="C22" s="5">
        <v>4.82</v>
      </c>
      <c r="D22" s="5">
        <v>7.52</v>
      </c>
      <c r="E22" s="5">
        <v>9.14</v>
      </c>
      <c r="F22" s="5">
        <v>8.43</v>
      </c>
      <c r="G22" s="5">
        <v>0.25</v>
      </c>
      <c r="H22" s="5">
        <v>0.24</v>
      </c>
      <c r="I22" s="5">
        <v>0.06</v>
      </c>
      <c r="J22" s="5">
        <v>1.95</v>
      </c>
      <c r="K22" s="5">
        <v>0.48</v>
      </c>
      <c r="L22" s="5">
        <v>0.64</v>
      </c>
      <c r="M22" s="5">
        <v>1.76</v>
      </c>
      <c r="N22" s="5">
        <v>38.53</v>
      </c>
    </row>
    <row r="23" spans="1:14" ht="10.5">
      <c r="A23" s="5" t="s">
        <v>1113</v>
      </c>
      <c r="B23" s="5">
        <v>1.53</v>
      </c>
      <c r="C23" s="5">
        <v>0.57</v>
      </c>
      <c r="D23" s="5">
        <v>3.76</v>
      </c>
      <c r="E23" s="5">
        <v>8.1</v>
      </c>
      <c r="F23" s="5">
        <v>9.27</v>
      </c>
      <c r="G23" s="5">
        <v>4.02</v>
      </c>
      <c r="H23" s="5">
        <v>0.24</v>
      </c>
      <c r="I23" s="5">
        <v>0.06</v>
      </c>
      <c r="J23" s="5">
        <v>1.14</v>
      </c>
      <c r="K23" s="5">
        <v>0.22</v>
      </c>
      <c r="L23" s="5">
        <v>0.16</v>
      </c>
      <c r="M23" s="5">
        <v>0.35</v>
      </c>
      <c r="N23" s="5">
        <v>29.41</v>
      </c>
    </row>
    <row r="24" spans="1:14" ht="10.5">
      <c r="A24" s="5" t="s">
        <v>1114</v>
      </c>
      <c r="B24" s="5">
        <v>2.93</v>
      </c>
      <c r="C24" s="5">
        <v>4.1</v>
      </c>
      <c r="D24" s="5">
        <v>6.33</v>
      </c>
      <c r="E24" s="5">
        <v>6.82</v>
      </c>
      <c r="F24" s="5">
        <v>1.76</v>
      </c>
      <c r="G24" s="5">
        <v>0.13</v>
      </c>
      <c r="H24" s="5">
        <v>0.24</v>
      </c>
      <c r="I24" s="5">
        <v>0.06</v>
      </c>
      <c r="J24" s="5">
        <v>1.95</v>
      </c>
      <c r="K24" s="5">
        <v>0.51</v>
      </c>
      <c r="L24" s="5">
        <v>1</v>
      </c>
      <c r="M24" s="5">
        <v>2.12</v>
      </c>
      <c r="N24" s="5">
        <v>27.94</v>
      </c>
    </row>
    <row r="25" spans="1:14" ht="10.5">
      <c r="A25" s="5" t="s">
        <v>1116</v>
      </c>
      <c r="B25" s="5">
        <v>0.64</v>
      </c>
      <c r="C25" s="5">
        <v>0.12</v>
      </c>
      <c r="D25" s="5">
        <v>2.6</v>
      </c>
      <c r="E25" s="5">
        <v>4.16</v>
      </c>
      <c r="F25" s="5">
        <v>7.95</v>
      </c>
      <c r="G25" s="5">
        <v>10.12</v>
      </c>
      <c r="H25" s="5">
        <v>9.98</v>
      </c>
      <c r="I25" s="5">
        <v>9.32</v>
      </c>
      <c r="J25" s="5">
        <v>6.45</v>
      </c>
      <c r="K25" s="5">
        <v>5.15</v>
      </c>
      <c r="L25" s="5">
        <v>0.24</v>
      </c>
      <c r="M25" s="5">
        <v>0.37</v>
      </c>
      <c r="N25" s="5">
        <v>57.09</v>
      </c>
    </row>
    <row r="26" spans="1:14" ht="10.5">
      <c r="A26" s="5" t="s">
        <v>1117</v>
      </c>
      <c r="B26" s="5">
        <v>2.71</v>
      </c>
      <c r="C26" s="5">
        <v>2.65</v>
      </c>
      <c r="D26" s="5">
        <v>4.6</v>
      </c>
      <c r="E26" s="5">
        <v>5.74</v>
      </c>
      <c r="F26" s="5">
        <v>6.54</v>
      </c>
      <c r="G26" s="5">
        <v>7.41</v>
      </c>
      <c r="H26" s="5">
        <v>7.47</v>
      </c>
      <c r="I26" s="5">
        <v>6.7</v>
      </c>
      <c r="J26" s="5">
        <v>5.34</v>
      </c>
      <c r="K26" s="5">
        <v>4.41</v>
      </c>
      <c r="L26" s="5">
        <v>2.28</v>
      </c>
      <c r="M26" s="5">
        <v>2.15</v>
      </c>
      <c r="N26" s="5">
        <v>57.98</v>
      </c>
    </row>
    <row r="27" spans="1:14" ht="10.5">
      <c r="A27" s="5" t="s">
        <v>1248</v>
      </c>
      <c r="B27" s="5">
        <v>0.64</v>
      </c>
      <c r="C27" s="5">
        <v>0.12</v>
      </c>
      <c r="D27" s="5">
        <v>2.6</v>
      </c>
      <c r="E27" s="5">
        <v>4.16</v>
      </c>
      <c r="F27" s="5">
        <v>7.95</v>
      </c>
      <c r="G27" s="5">
        <v>10.12</v>
      </c>
      <c r="H27" s="5">
        <v>9.98</v>
      </c>
      <c r="I27" s="5">
        <v>9.32</v>
      </c>
      <c r="J27" s="5">
        <v>6.45</v>
      </c>
      <c r="K27" s="5">
        <v>5.15</v>
      </c>
      <c r="L27" s="5">
        <v>0.24</v>
      </c>
      <c r="M27" s="5">
        <v>0.37</v>
      </c>
      <c r="N27" s="5">
        <v>57.09</v>
      </c>
    </row>
    <row r="28" spans="1:14" ht="10.5">
      <c r="A28" s="5" t="s">
        <v>1121</v>
      </c>
      <c r="B28" s="5">
        <v>0.63</v>
      </c>
      <c r="C28" s="5">
        <v>0.11</v>
      </c>
      <c r="D28" s="5">
        <v>0.1</v>
      </c>
      <c r="E28" s="5">
        <v>0.17</v>
      </c>
      <c r="F28" s="5">
        <v>0.1</v>
      </c>
      <c r="G28" s="5">
        <v>0.09</v>
      </c>
      <c r="H28" s="5">
        <v>0.24</v>
      </c>
      <c r="I28" s="5">
        <v>0.06</v>
      </c>
      <c r="J28" s="5">
        <v>1.13</v>
      </c>
      <c r="K28" s="5">
        <v>0.22</v>
      </c>
      <c r="L28" s="5">
        <v>0.16</v>
      </c>
      <c r="M28" s="5">
        <v>0.35</v>
      </c>
      <c r="N28" s="5">
        <v>3.36</v>
      </c>
    </row>
    <row r="30" spans="1:14" ht="10.5">
      <c r="A30" s="5" t="s">
        <v>1098</v>
      </c>
      <c r="B30" s="16">
        <f>AVERAGE(B12,B26)</f>
        <v>1.675</v>
      </c>
      <c r="C30" s="16">
        <f aca="true" t="shared" si="0" ref="C30:N30">AVERAGE(C12,C26)</f>
        <v>1.385</v>
      </c>
      <c r="D30" s="16">
        <f t="shared" si="0"/>
        <v>3.5999999999999996</v>
      </c>
      <c r="E30" s="16">
        <f t="shared" si="0"/>
        <v>4.95</v>
      </c>
      <c r="F30" s="16">
        <f t="shared" si="0"/>
        <v>7.245</v>
      </c>
      <c r="G30" s="16">
        <f t="shared" si="0"/>
        <v>8.765</v>
      </c>
      <c r="H30" s="16">
        <f t="shared" si="0"/>
        <v>8.725</v>
      </c>
      <c r="I30" s="16">
        <f t="shared" si="0"/>
        <v>8.01</v>
      </c>
      <c r="J30" s="16">
        <f t="shared" si="0"/>
        <v>5.895</v>
      </c>
      <c r="K30" s="16">
        <f t="shared" si="0"/>
        <v>4.78</v>
      </c>
      <c r="L30" s="16">
        <f t="shared" si="0"/>
        <v>1.2599999999999998</v>
      </c>
      <c r="M30" s="16">
        <f t="shared" si="0"/>
        <v>1.26</v>
      </c>
      <c r="N30" s="16">
        <f t="shared" si="0"/>
        <v>57.535</v>
      </c>
    </row>
    <row r="31" spans="1:14" ht="10.5">
      <c r="A31" s="5" t="s">
        <v>1256</v>
      </c>
      <c r="B31" s="16">
        <f>AVERAGE(B25)</f>
        <v>0.64</v>
      </c>
      <c r="C31" s="16">
        <f aca="true" t="shared" si="1" ref="C31:N31">AVERAGE(C25)</f>
        <v>0.12</v>
      </c>
      <c r="D31" s="16">
        <f t="shared" si="1"/>
        <v>2.6</v>
      </c>
      <c r="E31" s="16">
        <f t="shared" si="1"/>
        <v>4.16</v>
      </c>
      <c r="F31" s="16">
        <f t="shared" si="1"/>
        <v>7.95</v>
      </c>
      <c r="G31" s="16">
        <f t="shared" si="1"/>
        <v>10.12</v>
      </c>
      <c r="H31" s="16">
        <f t="shared" si="1"/>
        <v>9.98</v>
      </c>
      <c r="I31" s="16">
        <f t="shared" si="1"/>
        <v>9.32</v>
      </c>
      <c r="J31" s="16">
        <f t="shared" si="1"/>
        <v>6.45</v>
      </c>
      <c r="K31" s="16">
        <f t="shared" si="1"/>
        <v>5.15</v>
      </c>
      <c r="L31" s="16">
        <f t="shared" si="1"/>
        <v>0.24</v>
      </c>
      <c r="M31" s="16">
        <f t="shared" si="1"/>
        <v>0.37</v>
      </c>
      <c r="N31" s="16">
        <f t="shared" si="1"/>
        <v>57.09</v>
      </c>
    </row>
    <row r="32" spans="1:14" ht="10.5">
      <c r="A32" s="5" t="s">
        <v>1268</v>
      </c>
      <c r="B32" s="16">
        <f>AVERAGE(B20:B24)</f>
        <v>2.348</v>
      </c>
      <c r="C32" s="16">
        <f aca="true" t="shared" si="2" ref="C32:N32">AVERAGE(C20:C24)</f>
        <v>2.538</v>
      </c>
      <c r="D32" s="16">
        <f t="shared" si="2"/>
        <v>5.58</v>
      </c>
      <c r="E32" s="16">
        <f t="shared" si="2"/>
        <v>7.082000000000001</v>
      </c>
      <c r="F32" s="16">
        <f t="shared" si="2"/>
        <v>5.928</v>
      </c>
      <c r="G32" s="16">
        <f t="shared" si="2"/>
        <v>1.706</v>
      </c>
      <c r="H32" s="16">
        <f t="shared" si="2"/>
        <v>0.24</v>
      </c>
      <c r="I32" s="16">
        <f t="shared" si="2"/>
        <v>0.06</v>
      </c>
      <c r="J32" s="16">
        <f t="shared" si="2"/>
        <v>1.7759999999999998</v>
      </c>
      <c r="K32" s="16">
        <f t="shared" si="2"/>
        <v>0.674</v>
      </c>
      <c r="L32" s="16">
        <f t="shared" si="2"/>
        <v>0.648</v>
      </c>
      <c r="M32" s="16">
        <f t="shared" si="2"/>
        <v>1.384</v>
      </c>
      <c r="N32" s="16">
        <f t="shared" si="2"/>
        <v>29.956</v>
      </c>
    </row>
    <row r="33" spans="1:14" ht="10.5">
      <c r="A33" s="5" t="s">
        <v>1267</v>
      </c>
      <c r="B33" s="16">
        <f>AVERAGE(B18:B19)</f>
        <v>1.72</v>
      </c>
      <c r="C33" s="16">
        <f aca="true" t="shared" si="3" ref="C33:N33">AVERAGE(C18:C19)</f>
        <v>2.575</v>
      </c>
      <c r="D33" s="16">
        <f t="shared" si="3"/>
        <v>3.9450000000000003</v>
      </c>
      <c r="E33" s="16">
        <f t="shared" si="3"/>
        <v>6.445</v>
      </c>
      <c r="F33" s="16">
        <f t="shared" si="3"/>
        <v>7.615</v>
      </c>
      <c r="G33" s="16">
        <f t="shared" si="3"/>
        <v>8.975000000000001</v>
      </c>
      <c r="H33" s="16">
        <f t="shared" si="3"/>
        <v>8.649999999999999</v>
      </c>
      <c r="I33" s="16">
        <f t="shared" si="3"/>
        <v>8.145</v>
      </c>
      <c r="J33" s="16">
        <f t="shared" si="3"/>
        <v>6.109999999999999</v>
      </c>
      <c r="K33" s="16">
        <f t="shared" si="3"/>
        <v>3.9</v>
      </c>
      <c r="L33" s="16">
        <f t="shared" si="3"/>
        <v>1.205</v>
      </c>
      <c r="M33" s="16">
        <f t="shared" si="3"/>
        <v>1.445</v>
      </c>
      <c r="N33" s="16">
        <f t="shared" si="3"/>
        <v>60.72</v>
      </c>
    </row>
  </sheetData>
  <sheetProtection password="E65D" sheet="1" objects="1" scenarios="1"/>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K62"/>
  <sheetViews>
    <sheetView workbookViewId="0" topLeftCell="A1">
      <selection activeCell="N9" sqref="N9"/>
    </sheetView>
  </sheetViews>
  <sheetFormatPr defaultColWidth="11.00390625" defaultRowHeight="12.75"/>
  <cols>
    <col min="2" max="2" width="4.25390625" style="0" customWidth="1"/>
    <col min="3" max="3" width="3.875" style="0" customWidth="1"/>
    <col min="10" max="10" width="12.75390625" style="0" customWidth="1"/>
    <col min="11" max="11" width="17.125" style="0" customWidth="1"/>
  </cols>
  <sheetData>
    <row r="1" spans="1:11" ht="33.75" customHeight="1">
      <c r="A1" s="138" t="s">
        <v>150</v>
      </c>
      <c r="B1" s="22"/>
      <c r="C1" s="22"/>
      <c r="D1" s="22"/>
      <c r="E1" s="22"/>
      <c r="F1" s="22"/>
      <c r="G1" s="22"/>
      <c r="H1" s="139" t="s">
        <v>149</v>
      </c>
      <c r="I1" s="22"/>
      <c r="J1" s="22"/>
      <c r="K1" s="40"/>
    </row>
    <row r="2" spans="1:11" s="32" customFormat="1" ht="13.5" thickBot="1">
      <c r="A2" s="140" t="s">
        <v>63</v>
      </c>
      <c r="B2" s="23"/>
      <c r="C2" s="23"/>
      <c r="D2" s="23"/>
      <c r="E2" s="23"/>
      <c r="F2" s="23"/>
      <c r="G2" s="23"/>
      <c r="H2" s="23"/>
      <c r="I2" s="23"/>
      <c r="J2" s="23"/>
      <c r="K2" s="45"/>
    </row>
    <row r="3" spans="1:11" ht="12.75">
      <c r="A3" s="141"/>
      <c r="B3" s="26"/>
      <c r="C3" s="26"/>
      <c r="D3" s="26"/>
      <c r="E3" s="26"/>
      <c r="F3" s="26"/>
      <c r="G3" s="26"/>
      <c r="H3" s="26"/>
      <c r="I3" s="26"/>
      <c r="J3" s="26"/>
      <c r="K3" s="41"/>
    </row>
    <row r="4" spans="1:11" s="137" customFormat="1" ht="25.5" customHeight="1">
      <c r="A4" s="142" t="s">
        <v>1270</v>
      </c>
      <c r="B4" s="143"/>
      <c r="C4" s="143"/>
      <c r="D4" s="143"/>
      <c r="E4" s="143"/>
      <c r="F4" s="143"/>
      <c r="G4" s="143"/>
      <c r="H4" s="143"/>
      <c r="I4" s="143"/>
      <c r="J4" s="143"/>
      <c r="K4" s="144"/>
    </row>
    <row r="5" spans="1:11" s="137" customFormat="1" ht="21" customHeight="1">
      <c r="A5" s="145" t="s">
        <v>46</v>
      </c>
      <c r="B5" s="143"/>
      <c r="C5" s="143"/>
      <c r="D5" s="143"/>
      <c r="E5" s="143"/>
      <c r="F5" s="143"/>
      <c r="G5" s="143"/>
      <c r="H5" s="143"/>
      <c r="I5" s="143"/>
      <c r="J5" s="143"/>
      <c r="K5" s="144"/>
    </row>
    <row r="6" spans="1:11" s="137" customFormat="1" ht="100.5" customHeight="1">
      <c r="A6" s="146" t="s">
        <v>47</v>
      </c>
      <c r="B6" s="147"/>
      <c r="C6" s="147"/>
      <c r="D6" s="147"/>
      <c r="E6" s="147"/>
      <c r="F6" s="147"/>
      <c r="G6" s="147"/>
      <c r="H6" s="147"/>
      <c r="I6" s="147"/>
      <c r="J6" s="147"/>
      <c r="K6" s="148"/>
    </row>
    <row r="7" spans="1:11" s="137" customFormat="1" ht="15">
      <c r="A7" s="149"/>
      <c r="B7" s="143"/>
      <c r="C7" s="143"/>
      <c r="D7" s="143"/>
      <c r="E7" s="143"/>
      <c r="F7" s="143"/>
      <c r="G7" s="143"/>
      <c r="H7" s="143"/>
      <c r="I7" s="143"/>
      <c r="J7" s="143"/>
      <c r="K7" s="144"/>
    </row>
    <row r="8" spans="1:11" s="137" customFormat="1" ht="15.75">
      <c r="A8" s="145" t="s">
        <v>48</v>
      </c>
      <c r="B8" s="143"/>
      <c r="C8" s="143"/>
      <c r="D8" s="143"/>
      <c r="E8" s="143"/>
      <c r="F8" s="143"/>
      <c r="G8" s="143"/>
      <c r="H8" s="143"/>
      <c r="I8" s="143"/>
      <c r="J8" s="143"/>
      <c r="K8" s="144"/>
    </row>
    <row r="9" spans="1:11" s="137" customFormat="1" ht="102" customHeight="1">
      <c r="A9" s="146" t="s">
        <v>49</v>
      </c>
      <c r="B9" s="147"/>
      <c r="C9" s="147"/>
      <c r="D9" s="147"/>
      <c r="E9" s="147"/>
      <c r="F9" s="147"/>
      <c r="G9" s="147"/>
      <c r="H9" s="147"/>
      <c r="I9" s="147"/>
      <c r="J9" s="147"/>
      <c r="K9" s="150"/>
    </row>
    <row r="10" spans="1:11" s="137" customFormat="1" ht="15">
      <c r="A10" s="149"/>
      <c r="B10" s="143"/>
      <c r="C10" s="143"/>
      <c r="D10" s="143"/>
      <c r="E10" s="143"/>
      <c r="F10" s="143"/>
      <c r="G10" s="143"/>
      <c r="H10" s="143"/>
      <c r="I10" s="143"/>
      <c r="J10" s="143"/>
      <c r="K10" s="144"/>
    </row>
    <row r="11" spans="1:11" s="137" customFormat="1" ht="15.75">
      <c r="A11" s="145" t="s">
        <v>50</v>
      </c>
      <c r="B11" s="143"/>
      <c r="C11" s="143"/>
      <c r="D11" s="143"/>
      <c r="E11" s="143"/>
      <c r="F11" s="143"/>
      <c r="G11" s="143"/>
      <c r="H11" s="143"/>
      <c r="I11" s="143"/>
      <c r="J11" s="143"/>
      <c r="K11" s="144"/>
    </row>
    <row r="12" spans="1:11" s="137" customFormat="1" ht="69" customHeight="1">
      <c r="A12" s="146" t="s">
        <v>30</v>
      </c>
      <c r="B12" s="147"/>
      <c r="C12" s="147"/>
      <c r="D12" s="147"/>
      <c r="E12" s="147"/>
      <c r="F12" s="147"/>
      <c r="G12" s="147"/>
      <c r="H12" s="147"/>
      <c r="I12" s="147"/>
      <c r="J12" s="147"/>
      <c r="K12" s="150"/>
    </row>
    <row r="13" spans="1:11" s="137" customFormat="1" ht="45" customHeight="1">
      <c r="A13" s="146" t="s">
        <v>31</v>
      </c>
      <c r="B13" s="147"/>
      <c r="C13" s="147"/>
      <c r="D13" s="147"/>
      <c r="E13" s="147"/>
      <c r="F13" s="147"/>
      <c r="G13" s="147"/>
      <c r="H13" s="147"/>
      <c r="I13" s="147"/>
      <c r="J13" s="147"/>
      <c r="K13" s="150"/>
    </row>
    <row r="14" spans="1:11" s="137" customFormat="1" ht="15">
      <c r="A14" s="149" t="s">
        <v>32</v>
      </c>
      <c r="B14" s="143"/>
      <c r="C14" s="143"/>
      <c r="D14" s="143"/>
      <c r="E14" s="143"/>
      <c r="F14" s="143"/>
      <c r="G14" s="143"/>
      <c r="H14" s="143"/>
      <c r="I14" s="143"/>
      <c r="J14" s="143"/>
      <c r="K14" s="144"/>
    </row>
    <row r="15" spans="1:11" s="137" customFormat="1" ht="15">
      <c r="A15" s="151"/>
      <c r="B15" s="152" t="s">
        <v>33</v>
      </c>
      <c r="C15" s="143"/>
      <c r="D15" s="143"/>
      <c r="E15" s="143"/>
      <c r="F15" s="143"/>
      <c r="G15" s="143"/>
      <c r="H15" s="143"/>
      <c r="I15" s="143"/>
      <c r="J15" s="143"/>
      <c r="K15" s="144"/>
    </row>
    <row r="16" spans="1:11" s="137" customFormat="1" ht="15">
      <c r="A16" s="151"/>
      <c r="B16" s="152" t="s">
        <v>34</v>
      </c>
      <c r="C16" s="143"/>
      <c r="D16" s="143"/>
      <c r="E16" s="143"/>
      <c r="F16" s="143"/>
      <c r="G16" s="143"/>
      <c r="H16" s="143"/>
      <c r="I16" s="143"/>
      <c r="J16" s="143"/>
      <c r="K16" s="144"/>
    </row>
    <row r="17" spans="1:11" s="137" customFormat="1" ht="15">
      <c r="A17" s="149" t="s">
        <v>35</v>
      </c>
      <c r="B17" s="143"/>
      <c r="C17" s="143"/>
      <c r="D17" s="143"/>
      <c r="E17" s="143"/>
      <c r="F17" s="143"/>
      <c r="G17" s="143"/>
      <c r="H17" s="143"/>
      <c r="I17" s="143"/>
      <c r="J17" s="143"/>
      <c r="K17" s="144"/>
    </row>
    <row r="18" spans="1:11" s="137" customFormat="1" ht="15">
      <c r="A18" s="149"/>
      <c r="B18" s="143"/>
      <c r="C18" s="143"/>
      <c r="D18" s="143"/>
      <c r="E18" s="143"/>
      <c r="F18" s="143"/>
      <c r="G18" s="143"/>
      <c r="H18" s="143"/>
      <c r="I18" s="143"/>
      <c r="J18" s="143"/>
      <c r="K18" s="144"/>
    </row>
    <row r="19" spans="1:11" s="137" customFormat="1" ht="51.75" customHeight="1">
      <c r="A19" s="146" t="s">
        <v>36</v>
      </c>
      <c r="B19" s="147"/>
      <c r="C19" s="147"/>
      <c r="D19" s="147"/>
      <c r="E19" s="147"/>
      <c r="F19" s="147"/>
      <c r="G19" s="147"/>
      <c r="H19" s="147"/>
      <c r="I19" s="147"/>
      <c r="J19" s="147"/>
      <c r="K19" s="150"/>
    </row>
    <row r="20" spans="1:11" s="137" customFormat="1" ht="15">
      <c r="A20" s="149"/>
      <c r="B20" s="143"/>
      <c r="C20" s="143"/>
      <c r="D20" s="143"/>
      <c r="E20" s="143"/>
      <c r="F20" s="143"/>
      <c r="G20" s="143"/>
      <c r="H20" s="143"/>
      <c r="I20" s="143"/>
      <c r="J20" s="143"/>
      <c r="K20" s="144"/>
    </row>
    <row r="21" spans="1:11" s="137" customFormat="1" ht="19.5">
      <c r="A21" s="142" t="s">
        <v>37</v>
      </c>
      <c r="B21" s="143"/>
      <c r="C21" s="143"/>
      <c r="D21" s="143"/>
      <c r="E21" s="143"/>
      <c r="F21" s="143"/>
      <c r="G21" s="143"/>
      <c r="H21" s="143"/>
      <c r="I21" s="143"/>
      <c r="J21" s="143"/>
      <c r="K21" s="144"/>
    </row>
    <row r="22" spans="1:11" s="137" customFormat="1" ht="117" customHeight="1">
      <c r="A22" s="146" t="s">
        <v>38</v>
      </c>
      <c r="B22" s="147"/>
      <c r="C22" s="147"/>
      <c r="D22" s="147"/>
      <c r="E22" s="147"/>
      <c r="F22" s="147"/>
      <c r="G22" s="147"/>
      <c r="H22" s="147"/>
      <c r="I22" s="147"/>
      <c r="J22" s="147"/>
      <c r="K22" s="150"/>
    </row>
    <row r="23" spans="1:11" s="137" customFormat="1" ht="15">
      <c r="A23" s="149"/>
      <c r="B23" s="143"/>
      <c r="C23" s="143"/>
      <c r="D23" s="143"/>
      <c r="E23" s="143"/>
      <c r="F23" s="143"/>
      <c r="G23" s="143"/>
      <c r="H23" s="143"/>
      <c r="I23" s="143"/>
      <c r="J23" s="143"/>
      <c r="K23" s="144"/>
    </row>
    <row r="24" spans="1:11" s="137" customFormat="1" ht="46.5" customHeight="1">
      <c r="A24" s="146" t="s">
        <v>39</v>
      </c>
      <c r="B24" s="147"/>
      <c r="C24" s="147"/>
      <c r="D24" s="147"/>
      <c r="E24" s="147"/>
      <c r="F24" s="147"/>
      <c r="G24" s="147"/>
      <c r="H24" s="147"/>
      <c r="I24" s="147"/>
      <c r="J24" s="147"/>
      <c r="K24" s="150"/>
    </row>
    <row r="25" spans="1:11" s="137" customFormat="1" ht="15.75">
      <c r="A25" s="149"/>
      <c r="B25" s="143"/>
      <c r="C25" s="143"/>
      <c r="D25" s="143"/>
      <c r="E25" s="143"/>
      <c r="F25" s="143"/>
      <c r="G25" s="143"/>
      <c r="H25" s="143"/>
      <c r="I25" s="143"/>
      <c r="J25" s="143"/>
      <c r="K25" s="144"/>
    </row>
    <row r="26" spans="1:11" s="137" customFormat="1" ht="15.75">
      <c r="A26" s="149"/>
      <c r="B26" s="143"/>
      <c r="C26" s="143"/>
      <c r="D26" s="143"/>
      <c r="E26" s="143"/>
      <c r="F26" s="143"/>
      <c r="G26" s="143"/>
      <c r="H26" s="143"/>
      <c r="I26" s="143"/>
      <c r="J26" s="143"/>
      <c r="K26" s="144"/>
    </row>
    <row r="27" spans="1:11" s="137" customFormat="1" ht="15.75">
      <c r="A27" s="149"/>
      <c r="B27" s="143"/>
      <c r="C27" s="143"/>
      <c r="D27" s="143"/>
      <c r="E27" s="143"/>
      <c r="F27" s="143"/>
      <c r="G27" s="143"/>
      <c r="H27" s="143"/>
      <c r="I27" s="143"/>
      <c r="J27" s="143"/>
      <c r="K27" s="144"/>
    </row>
    <row r="28" spans="1:11" s="137" customFormat="1" ht="12.75">
      <c r="A28" s="151" t="s">
        <v>53</v>
      </c>
      <c r="B28" s="143"/>
      <c r="C28" s="143"/>
      <c r="D28" s="143"/>
      <c r="E28" s="143"/>
      <c r="F28" s="143"/>
      <c r="G28" s="143"/>
      <c r="H28" s="143"/>
      <c r="I28" s="143"/>
      <c r="J28" s="143"/>
      <c r="K28" s="144"/>
    </row>
    <row r="29" spans="1:11" s="137" customFormat="1" ht="15">
      <c r="A29" s="149"/>
      <c r="B29" s="143" t="s">
        <v>54</v>
      </c>
      <c r="C29" s="153" t="s">
        <v>56</v>
      </c>
      <c r="D29" s="143" t="s">
        <v>40</v>
      </c>
      <c r="E29" s="143"/>
      <c r="F29" s="143"/>
      <c r="G29" s="143"/>
      <c r="H29" s="143"/>
      <c r="I29" s="143"/>
      <c r="J29" s="143"/>
      <c r="K29" s="144"/>
    </row>
    <row r="30" spans="1:11" s="137" customFormat="1" ht="15">
      <c r="A30" s="149"/>
      <c r="B30" s="143" t="s">
        <v>41</v>
      </c>
      <c r="C30" s="153" t="s">
        <v>56</v>
      </c>
      <c r="D30" s="143" t="s">
        <v>42</v>
      </c>
      <c r="E30" s="143"/>
      <c r="F30" s="143"/>
      <c r="G30" s="143"/>
      <c r="H30" s="143"/>
      <c r="I30" s="143"/>
      <c r="J30" s="143"/>
      <c r="K30" s="144"/>
    </row>
    <row r="31" spans="1:11" s="137" customFormat="1" ht="12.75">
      <c r="A31" s="151"/>
      <c r="B31" s="143" t="s">
        <v>43</v>
      </c>
      <c r="C31" s="153" t="s">
        <v>44</v>
      </c>
      <c r="D31" s="143" t="s">
        <v>45</v>
      </c>
      <c r="E31" s="143"/>
      <c r="F31" s="143"/>
      <c r="G31" s="143"/>
      <c r="H31" s="143"/>
      <c r="I31" s="143"/>
      <c r="J31" s="143"/>
      <c r="K31" s="144"/>
    </row>
    <row r="32" spans="1:11" s="137" customFormat="1" ht="15">
      <c r="A32" s="149"/>
      <c r="B32" s="143"/>
      <c r="C32" s="143"/>
      <c r="D32" s="143"/>
      <c r="E32" s="143"/>
      <c r="F32" s="143"/>
      <c r="G32" s="143"/>
      <c r="H32" s="143"/>
      <c r="I32" s="143"/>
      <c r="J32" s="143"/>
      <c r="K32" s="144"/>
    </row>
    <row r="33" spans="1:11" s="137" customFormat="1" ht="99.75" customHeight="1">
      <c r="A33" s="146" t="s">
        <v>8</v>
      </c>
      <c r="B33" s="147"/>
      <c r="C33" s="147"/>
      <c r="D33" s="147"/>
      <c r="E33" s="147"/>
      <c r="F33" s="147"/>
      <c r="G33" s="147"/>
      <c r="H33" s="147"/>
      <c r="I33" s="147"/>
      <c r="J33" s="147"/>
      <c r="K33" s="150"/>
    </row>
    <row r="34" spans="1:11" s="137" customFormat="1" ht="15.75">
      <c r="A34" s="149"/>
      <c r="B34" s="143"/>
      <c r="C34" s="143"/>
      <c r="D34" s="143"/>
      <c r="E34" s="143"/>
      <c r="F34" s="143"/>
      <c r="G34" s="143"/>
      <c r="H34" s="143"/>
      <c r="I34" s="143"/>
      <c r="J34" s="143"/>
      <c r="K34" s="144"/>
    </row>
    <row r="35" spans="1:11" s="137" customFormat="1" ht="12.75">
      <c r="A35" s="151"/>
      <c r="B35" s="143"/>
      <c r="C35" s="143"/>
      <c r="D35" s="143"/>
      <c r="E35" s="143"/>
      <c r="F35" s="143"/>
      <c r="G35" s="143"/>
      <c r="H35" s="143"/>
      <c r="I35" s="143"/>
      <c r="J35" s="143"/>
      <c r="K35" s="144"/>
    </row>
    <row r="36" spans="1:11" s="137" customFormat="1" ht="12.75">
      <c r="A36" s="151"/>
      <c r="B36" s="143"/>
      <c r="C36" s="143"/>
      <c r="D36" s="143"/>
      <c r="E36" s="143"/>
      <c r="F36" s="143"/>
      <c r="G36" s="143"/>
      <c r="H36" s="143"/>
      <c r="I36" s="143"/>
      <c r="J36" s="143"/>
      <c r="K36" s="144"/>
    </row>
    <row r="37" spans="1:11" s="137" customFormat="1" ht="15.75">
      <c r="A37" s="149"/>
      <c r="B37" s="143"/>
      <c r="C37" s="143"/>
      <c r="D37" s="143"/>
      <c r="E37" s="143"/>
      <c r="F37" s="143"/>
      <c r="G37" s="143"/>
      <c r="H37" s="143"/>
      <c r="I37" s="143"/>
      <c r="J37" s="143"/>
      <c r="K37" s="144"/>
    </row>
    <row r="38" spans="1:11" s="137" customFormat="1" ht="15">
      <c r="A38" s="149" t="s">
        <v>52</v>
      </c>
      <c r="B38" s="143"/>
      <c r="C38" s="143"/>
      <c r="D38" s="143"/>
      <c r="E38" s="143"/>
      <c r="F38" s="143"/>
      <c r="G38" s="143"/>
      <c r="H38" s="143"/>
      <c r="I38" s="143"/>
      <c r="J38" s="143"/>
      <c r="K38" s="144"/>
    </row>
    <row r="39" spans="1:11" s="137" customFormat="1" ht="12.75">
      <c r="A39" s="151"/>
      <c r="B39" s="143" t="s">
        <v>9</v>
      </c>
      <c r="C39" s="143" t="s">
        <v>55</v>
      </c>
      <c r="D39" s="143" t="s">
        <v>10</v>
      </c>
      <c r="E39" s="143"/>
      <c r="F39" s="143"/>
      <c r="G39" s="143"/>
      <c r="H39" s="143"/>
      <c r="I39" s="143"/>
      <c r="J39" s="143"/>
      <c r="K39" s="144"/>
    </row>
    <row r="40" spans="1:11" s="137" customFormat="1" ht="12.75">
      <c r="A40" s="151"/>
      <c r="B40" s="143" t="s">
        <v>11</v>
      </c>
      <c r="C40" s="143" t="s">
        <v>55</v>
      </c>
      <c r="D40" s="143" t="s">
        <v>12</v>
      </c>
      <c r="E40" s="143"/>
      <c r="F40" s="143"/>
      <c r="G40" s="143"/>
      <c r="H40" s="143"/>
      <c r="I40" s="143"/>
      <c r="J40" s="143"/>
      <c r="K40" s="144"/>
    </row>
    <row r="41" spans="1:11" s="137" customFormat="1" ht="12.75">
      <c r="A41" s="151"/>
      <c r="B41" s="143" t="s">
        <v>13</v>
      </c>
      <c r="C41" s="143" t="s">
        <v>55</v>
      </c>
      <c r="D41" s="143" t="s">
        <v>14</v>
      </c>
      <c r="E41" s="143"/>
      <c r="F41" s="143"/>
      <c r="G41" s="143"/>
      <c r="H41" s="143"/>
      <c r="I41" s="143"/>
      <c r="J41" s="143"/>
      <c r="K41" s="144"/>
    </row>
    <row r="42" spans="1:11" s="137" customFormat="1" ht="12.75">
      <c r="A42" s="151"/>
      <c r="B42" s="143" t="s">
        <v>15</v>
      </c>
      <c r="C42" s="143" t="s">
        <v>55</v>
      </c>
      <c r="D42" s="143" t="s">
        <v>16</v>
      </c>
      <c r="E42" s="143"/>
      <c r="F42" s="143"/>
      <c r="G42" s="143"/>
      <c r="H42" s="143"/>
      <c r="I42" s="143"/>
      <c r="J42" s="143"/>
      <c r="K42" s="144"/>
    </row>
    <row r="43" spans="1:11" s="137" customFormat="1" ht="12.75">
      <c r="A43" s="151"/>
      <c r="B43" s="143" t="s">
        <v>17</v>
      </c>
      <c r="C43" s="143" t="s">
        <v>55</v>
      </c>
      <c r="D43" s="143" t="s">
        <v>18</v>
      </c>
      <c r="E43" s="143"/>
      <c r="F43" s="143"/>
      <c r="G43" s="143"/>
      <c r="H43" s="143"/>
      <c r="I43" s="143"/>
      <c r="J43" s="143"/>
      <c r="K43" s="144"/>
    </row>
    <row r="44" spans="1:11" s="137" customFormat="1" ht="12.75">
      <c r="A44" s="151"/>
      <c r="B44" s="143" t="s">
        <v>19</v>
      </c>
      <c r="C44" s="143" t="s">
        <v>55</v>
      </c>
      <c r="D44" s="143" t="s">
        <v>20</v>
      </c>
      <c r="E44" s="143"/>
      <c r="F44" s="143"/>
      <c r="G44" s="143"/>
      <c r="H44" s="143"/>
      <c r="I44" s="143"/>
      <c r="J44" s="143"/>
      <c r="K44" s="144"/>
    </row>
    <row r="45" spans="1:11" s="137" customFormat="1" ht="12.75">
      <c r="A45" s="151"/>
      <c r="B45" s="143" t="s">
        <v>21</v>
      </c>
      <c r="C45" s="143" t="s">
        <v>55</v>
      </c>
      <c r="D45" s="143" t="s">
        <v>22</v>
      </c>
      <c r="E45" s="143"/>
      <c r="F45" s="143"/>
      <c r="G45" s="143"/>
      <c r="H45" s="143"/>
      <c r="I45" s="143"/>
      <c r="J45" s="143"/>
      <c r="K45" s="144"/>
    </row>
    <row r="46" spans="1:11" s="137" customFormat="1" ht="12.75">
      <c r="A46" s="151"/>
      <c r="B46" s="143" t="s">
        <v>23</v>
      </c>
      <c r="C46" s="143" t="s">
        <v>55</v>
      </c>
      <c r="D46" s="143" t="s">
        <v>24</v>
      </c>
      <c r="E46" s="143"/>
      <c r="F46" s="143"/>
      <c r="G46" s="143"/>
      <c r="H46" s="143"/>
      <c r="I46" s="143"/>
      <c r="J46" s="143"/>
      <c r="K46" s="144"/>
    </row>
    <row r="47" spans="1:11" s="137" customFormat="1" ht="15">
      <c r="A47" s="149"/>
      <c r="B47" s="143"/>
      <c r="C47" s="143"/>
      <c r="D47" s="143"/>
      <c r="E47" s="143"/>
      <c r="F47" s="143"/>
      <c r="G47" s="143"/>
      <c r="H47" s="143"/>
      <c r="I47" s="143"/>
      <c r="J47" s="143"/>
      <c r="K47" s="144"/>
    </row>
    <row r="48" spans="1:11" s="137" customFormat="1" ht="15">
      <c r="A48" s="149" t="s">
        <v>25</v>
      </c>
      <c r="B48" s="143"/>
      <c r="C48" s="143"/>
      <c r="D48" s="143"/>
      <c r="E48" s="143"/>
      <c r="F48" s="143"/>
      <c r="G48" s="143"/>
      <c r="H48" s="143"/>
      <c r="I48" s="143"/>
      <c r="J48" s="143"/>
      <c r="K48" s="144"/>
    </row>
    <row r="49" spans="1:11" s="137" customFormat="1" ht="15">
      <c r="A49" s="149"/>
      <c r="B49" s="143"/>
      <c r="C49" s="143"/>
      <c r="D49" s="143"/>
      <c r="E49" s="143"/>
      <c r="F49" s="143"/>
      <c r="G49" s="143"/>
      <c r="H49" s="143"/>
      <c r="I49" s="143"/>
      <c r="J49" s="143"/>
      <c r="K49" s="144"/>
    </row>
    <row r="50" spans="1:11" s="137" customFormat="1" ht="118.5" customHeight="1">
      <c r="A50" s="146" t="s">
        <v>26</v>
      </c>
      <c r="B50" s="147"/>
      <c r="C50" s="147"/>
      <c r="D50" s="147"/>
      <c r="E50" s="147"/>
      <c r="F50" s="147"/>
      <c r="G50" s="147"/>
      <c r="H50" s="147"/>
      <c r="I50" s="147"/>
      <c r="J50" s="147"/>
      <c r="K50" s="150"/>
    </row>
    <row r="51" spans="1:11" s="137" customFormat="1" ht="27.75" customHeight="1">
      <c r="A51" s="162" t="s">
        <v>27</v>
      </c>
      <c r="B51" s="161"/>
      <c r="C51" s="161"/>
      <c r="D51" s="161"/>
      <c r="E51" s="161"/>
      <c r="F51" s="161"/>
      <c r="G51" s="161"/>
      <c r="H51" s="161"/>
      <c r="I51" s="161"/>
      <c r="J51" s="161"/>
      <c r="K51" s="160"/>
    </row>
    <row r="52" spans="1:11" s="137" customFormat="1" ht="15.75">
      <c r="A52" s="152"/>
      <c r="B52" s="143"/>
      <c r="C52" s="143"/>
      <c r="D52" s="143"/>
      <c r="E52" s="143"/>
      <c r="F52" s="143"/>
      <c r="G52" s="143"/>
      <c r="H52" s="143"/>
      <c r="I52" s="143"/>
      <c r="J52" s="143"/>
      <c r="K52" s="144"/>
    </row>
    <row r="53" spans="1:11" ht="27" customHeight="1">
      <c r="A53" s="141"/>
      <c r="B53" s="26"/>
      <c r="C53" s="99" t="s">
        <v>1284</v>
      </c>
      <c r="D53" s="99"/>
      <c r="E53" s="99"/>
      <c r="F53" s="99"/>
      <c r="G53" s="99"/>
      <c r="H53" s="99" t="s">
        <v>1282</v>
      </c>
      <c r="I53" s="99"/>
      <c r="J53" s="99"/>
      <c r="K53" s="128"/>
    </row>
    <row r="54" spans="1:11" ht="36" customHeight="1">
      <c r="A54" s="141"/>
      <c r="B54" s="158"/>
      <c r="C54" s="156" t="s">
        <v>1377</v>
      </c>
      <c r="D54" s="157"/>
      <c r="E54" s="157"/>
      <c r="F54" s="157"/>
      <c r="G54" s="147"/>
      <c r="H54" s="156" t="s">
        <v>1376</v>
      </c>
      <c r="I54" s="147"/>
      <c r="J54" s="147"/>
      <c r="K54" s="150"/>
    </row>
    <row r="55" spans="1:11" ht="13.5" thickBot="1">
      <c r="A55" s="140"/>
      <c r="B55" s="23"/>
      <c r="C55" s="23"/>
      <c r="D55" s="23"/>
      <c r="E55" s="23"/>
      <c r="F55" s="23"/>
      <c r="G55" s="23"/>
      <c r="H55" s="23"/>
      <c r="I55" s="23"/>
      <c r="J55" s="23"/>
      <c r="K55" s="45"/>
    </row>
    <row r="56" spans="9:10" ht="15.75">
      <c r="I56" s="155"/>
      <c r="J56" s="154"/>
    </row>
    <row r="57" spans="1:11" ht="15.75">
      <c r="A57" s="154"/>
      <c r="B57" s="154"/>
      <c r="C57" s="154"/>
      <c r="D57" s="154"/>
      <c r="E57" s="154"/>
      <c r="F57" s="154"/>
      <c r="G57" s="154"/>
      <c r="H57" s="154"/>
      <c r="I57" s="154"/>
      <c r="J57" s="154"/>
      <c r="K57" s="154"/>
    </row>
    <row r="58" spans="1:11" ht="12.75">
      <c r="A58" s="154"/>
      <c r="F58" s="154"/>
      <c r="G58" s="154"/>
      <c r="H58" s="154"/>
      <c r="I58" s="154"/>
      <c r="J58" s="154"/>
      <c r="K58" s="154"/>
    </row>
    <row r="59" spans="1:11" ht="12.75">
      <c r="A59" s="154"/>
      <c r="F59" s="154"/>
      <c r="G59" s="154"/>
      <c r="H59" s="154"/>
      <c r="I59" s="154"/>
      <c r="J59" s="154"/>
      <c r="K59" s="154"/>
    </row>
    <row r="60" spans="1:11" ht="12.75">
      <c r="A60" s="154"/>
      <c r="B60" s="154"/>
      <c r="C60" s="154"/>
      <c r="D60" s="154"/>
      <c r="E60" s="154"/>
      <c r="F60" s="154"/>
      <c r="G60" s="154"/>
      <c r="I60" s="154"/>
      <c r="J60" s="154"/>
      <c r="K60" s="154"/>
    </row>
    <row r="61" spans="1:11" ht="12.75">
      <c r="A61" s="154"/>
      <c r="B61" s="154"/>
      <c r="C61" s="154"/>
      <c r="D61" s="154"/>
      <c r="E61" s="154"/>
      <c r="F61" s="154"/>
      <c r="G61" s="154"/>
      <c r="I61" s="154"/>
      <c r="J61" s="154"/>
      <c r="K61" s="154"/>
    </row>
    <row r="62" spans="1:11" ht="12.75">
      <c r="A62" s="154"/>
      <c r="B62" s="154"/>
      <c r="C62" s="154"/>
      <c r="D62" s="154"/>
      <c r="E62" s="154"/>
      <c r="F62" s="154"/>
      <c r="G62" s="154"/>
      <c r="H62" s="154"/>
      <c r="I62" s="154"/>
      <c r="J62" s="154"/>
      <c r="K62" s="154"/>
    </row>
    <row r="63" ht="15.75"/>
  </sheetData>
  <sheetProtection password="E65D" sheet="1" objects="1" scenarios="1"/>
  <mergeCells count="13">
    <mergeCell ref="A50:K50"/>
    <mergeCell ref="C54:G54"/>
    <mergeCell ref="H54:K54"/>
    <mergeCell ref="C53:G53"/>
    <mergeCell ref="H53:K53"/>
    <mergeCell ref="A6:K6"/>
    <mergeCell ref="A9:K9"/>
    <mergeCell ref="A12:K12"/>
    <mergeCell ref="A13:K13"/>
    <mergeCell ref="A19:K19"/>
    <mergeCell ref="A22:K22"/>
    <mergeCell ref="A24:K24"/>
    <mergeCell ref="A33:K33"/>
  </mergeCells>
  <hyperlinks>
    <hyperlink ref="H1" location="Calculator!A1" display="Back to Residential Greywater Calculator"/>
    <hyperlink ref="H54" r:id="rId1" display="Appropedia: Subsurface flow constructed wetland for greywater"/>
    <hyperlink ref="C54" r:id="rId2" display="Appropedia: California greywater regulations and design"/>
    <hyperlink ref="A51" location="Resources!A1" display="Resources"/>
  </hyperlinks>
  <printOptions/>
  <pageMargins left="0.75" right="0.75" top="1" bottom="1" header="0.5" footer="0.5"/>
  <pageSetup orientation="portrait"/>
  <drawing r:id="rId3"/>
</worksheet>
</file>

<file path=xl/worksheets/sheet4.xml><?xml version="1.0" encoding="utf-8"?>
<worksheet xmlns="http://schemas.openxmlformats.org/spreadsheetml/2006/main" xmlns:r="http://schemas.openxmlformats.org/officeDocument/2006/relationships">
  <dimension ref="A1:Z35"/>
  <sheetViews>
    <sheetView workbookViewId="0" topLeftCell="A1">
      <selection activeCell="F15" sqref="F15"/>
    </sheetView>
  </sheetViews>
  <sheetFormatPr defaultColWidth="11.00390625" defaultRowHeight="12.75"/>
  <cols>
    <col min="1" max="1" width="19.75390625" style="0" customWidth="1"/>
    <col min="2" max="2" width="13.875" style="0" customWidth="1"/>
    <col min="3" max="3" width="17.00390625" style="0" customWidth="1"/>
  </cols>
  <sheetData>
    <row r="1" spans="1:8" s="32" customFormat="1" ht="39" customHeight="1">
      <c r="A1" s="47" t="s">
        <v>190</v>
      </c>
      <c r="B1" s="26"/>
      <c r="C1" s="26"/>
      <c r="D1" s="26"/>
      <c r="E1" s="58" t="s">
        <v>1373</v>
      </c>
      <c r="F1" s="26"/>
      <c r="G1" s="26"/>
      <c r="H1" s="41"/>
    </row>
    <row r="2" spans="1:26" ht="13.5" thickBot="1">
      <c r="A2" s="23"/>
      <c r="B2" s="23"/>
      <c r="C2" s="23"/>
      <c r="D2" s="23"/>
      <c r="E2" s="23"/>
      <c r="F2" s="23"/>
      <c r="G2" s="23"/>
      <c r="H2" s="45"/>
      <c r="Z2" t="s">
        <v>1204</v>
      </c>
    </row>
    <row r="3" spans="1:26" ht="13.5" thickTop="1">
      <c r="A3" s="24" t="s">
        <v>191</v>
      </c>
      <c r="B3" s="24"/>
      <c r="C3" s="24"/>
      <c r="D3" s="24"/>
      <c r="E3" s="24"/>
      <c r="F3" s="24"/>
      <c r="G3" s="24"/>
      <c r="H3" s="41"/>
      <c r="Z3" t="s">
        <v>183</v>
      </c>
    </row>
    <row r="4" spans="1:26" ht="12.75">
      <c r="A4" s="24" t="s">
        <v>80</v>
      </c>
      <c r="B4" s="24"/>
      <c r="C4" s="24"/>
      <c r="D4" s="24"/>
      <c r="E4" s="24"/>
      <c r="F4" s="24"/>
      <c r="G4" s="24"/>
      <c r="H4" s="41"/>
      <c r="Z4" t="s">
        <v>1035</v>
      </c>
    </row>
    <row r="5" spans="1:8" ht="12.75">
      <c r="A5" s="48" t="s">
        <v>175</v>
      </c>
      <c r="B5" s="24"/>
      <c r="C5" s="24"/>
      <c r="D5" s="24"/>
      <c r="E5" s="24"/>
      <c r="F5" s="24"/>
      <c r="G5" s="24"/>
      <c r="H5" s="41"/>
    </row>
    <row r="6" spans="1:8" ht="12.75">
      <c r="A6" s="24"/>
      <c r="B6" s="24"/>
      <c r="C6" s="24"/>
      <c r="D6" s="24"/>
      <c r="E6" s="24"/>
      <c r="F6" s="24"/>
      <c r="G6" s="24"/>
      <c r="H6" s="41"/>
    </row>
    <row r="7" spans="1:10" ht="12.75">
      <c r="A7" s="24"/>
      <c r="B7" s="24"/>
      <c r="C7" s="24"/>
      <c r="D7" s="24"/>
      <c r="E7" s="24"/>
      <c r="F7" s="24"/>
      <c r="G7" s="24"/>
      <c r="H7" s="41"/>
      <c r="J7" s="20"/>
    </row>
    <row r="8" spans="1:10" ht="12.75">
      <c r="A8" s="24"/>
      <c r="B8" s="24"/>
      <c r="C8" s="24"/>
      <c r="D8" s="24"/>
      <c r="E8" s="24"/>
      <c r="F8" s="24"/>
      <c r="G8" s="24"/>
      <c r="H8" s="41"/>
      <c r="J8" s="20"/>
    </row>
    <row r="9" spans="1:8" ht="12.75">
      <c r="A9" s="24" t="s">
        <v>1372</v>
      </c>
      <c r="B9" s="24"/>
      <c r="C9" s="24"/>
      <c r="D9" s="24"/>
      <c r="E9" s="24"/>
      <c r="F9" s="24"/>
      <c r="G9" s="24"/>
      <c r="H9" s="41"/>
    </row>
    <row r="10" spans="1:8" ht="15">
      <c r="A10" s="50" t="s">
        <v>59</v>
      </c>
      <c r="B10" s="50" t="s">
        <v>60</v>
      </c>
      <c r="C10" s="51" t="s">
        <v>174</v>
      </c>
      <c r="D10" s="24"/>
      <c r="E10" s="24"/>
      <c r="F10" s="24"/>
      <c r="G10" s="24"/>
      <c r="H10" s="41"/>
    </row>
    <row r="11" spans="1:8" ht="12.75">
      <c r="A11" s="26" t="s">
        <v>176</v>
      </c>
      <c r="B11" s="70" t="s">
        <v>189</v>
      </c>
      <c r="C11" s="57">
        <f>IF(OR(B11="&lt;Select&gt;",B11="No"),0,B27)</f>
        <v>0</v>
      </c>
      <c r="D11" s="24"/>
      <c r="E11" s="24"/>
      <c r="F11" s="24"/>
      <c r="G11" s="24"/>
      <c r="H11" s="41"/>
    </row>
    <row r="12" spans="1:8" ht="12.75">
      <c r="A12" s="26" t="s">
        <v>177</v>
      </c>
      <c r="B12" s="70" t="s">
        <v>189</v>
      </c>
      <c r="C12" s="57">
        <f>IF(OR(B12="&lt;Select&gt;",B12="No"),0,B28)</f>
        <v>0</v>
      </c>
      <c r="D12" s="24"/>
      <c r="E12" s="24"/>
      <c r="F12" s="24"/>
      <c r="G12" s="24"/>
      <c r="H12" s="41"/>
    </row>
    <row r="13" spans="1:8" ht="12.75">
      <c r="A13" s="26" t="s">
        <v>178</v>
      </c>
      <c r="B13" s="70" t="s">
        <v>189</v>
      </c>
      <c r="C13" s="57">
        <f>IF(OR(B13="&lt;Select&gt;",B13="No"),0,B29)</f>
        <v>0</v>
      </c>
      <c r="D13" s="24"/>
      <c r="E13" s="24"/>
      <c r="F13" s="24"/>
      <c r="G13" s="24"/>
      <c r="H13" s="41"/>
    </row>
    <row r="14" spans="1:8" ht="12.75">
      <c r="A14" s="26" t="s">
        <v>179</v>
      </c>
      <c r="B14" s="70" t="s">
        <v>189</v>
      </c>
      <c r="C14" s="57">
        <f>IF(OR(B14="&lt;Select&gt;",B14="No"),0,B30)</f>
        <v>0</v>
      </c>
      <c r="D14" s="24"/>
      <c r="E14" s="24"/>
      <c r="F14" s="24"/>
      <c r="G14" s="24"/>
      <c r="H14" s="41"/>
    </row>
    <row r="15" spans="1:8" ht="12.75">
      <c r="A15" s="26" t="s">
        <v>180</v>
      </c>
      <c r="B15" s="70" t="s">
        <v>189</v>
      </c>
      <c r="C15" s="57">
        <f>IF(OR(B15="&lt;Select&gt;",B15="No"),0,B31)</f>
        <v>0</v>
      </c>
      <c r="D15" s="24"/>
      <c r="E15" s="24"/>
      <c r="F15" s="24"/>
      <c r="G15" s="24"/>
      <c r="H15" s="41"/>
    </row>
    <row r="16" spans="1:8" ht="12.75">
      <c r="A16" s="24"/>
      <c r="B16" s="44"/>
      <c r="C16" s="24"/>
      <c r="D16" s="24"/>
      <c r="E16" s="24"/>
      <c r="F16" s="24"/>
      <c r="G16" s="24"/>
      <c r="H16" s="41"/>
    </row>
    <row r="17" spans="1:8" ht="12.75">
      <c r="A17" s="49" t="s">
        <v>61</v>
      </c>
      <c r="C17" s="68">
        <f>IF(SUM(C11:C15)&lt;=0,65,SUM(C11:C15))</f>
        <v>65</v>
      </c>
      <c r="D17" s="24"/>
      <c r="E17" s="24"/>
      <c r="F17" s="24"/>
      <c r="G17" s="24"/>
      <c r="H17" s="41"/>
    </row>
    <row r="18" spans="1:8" ht="12.75">
      <c r="A18" s="24"/>
      <c r="B18" s="24"/>
      <c r="C18" s="24"/>
      <c r="D18" s="24"/>
      <c r="E18" s="24"/>
      <c r="F18" s="24"/>
      <c r="G18" s="24"/>
      <c r="H18" s="41"/>
    </row>
    <row r="19" spans="1:8" ht="12.75">
      <c r="A19" s="24"/>
      <c r="B19" s="24"/>
      <c r="C19" s="24"/>
      <c r="D19" s="24"/>
      <c r="E19" s="24"/>
      <c r="F19" s="24"/>
      <c r="G19" s="24"/>
      <c r="H19" s="41"/>
    </row>
    <row r="20" spans="2:8" ht="12.75">
      <c r="B20" s="24"/>
      <c r="C20" s="24"/>
      <c r="D20" s="24"/>
      <c r="E20" s="24"/>
      <c r="F20" s="24"/>
      <c r="G20" s="24"/>
      <c r="H20" s="41"/>
    </row>
    <row r="21" spans="1:8" ht="12.75">
      <c r="A21" s="38" t="s">
        <v>1371</v>
      </c>
      <c r="B21" s="24"/>
      <c r="C21" s="24"/>
      <c r="D21" s="24"/>
      <c r="E21" s="24"/>
      <c r="F21" s="24"/>
      <c r="G21" s="24"/>
      <c r="H21" s="41"/>
    </row>
    <row r="22" spans="1:8" ht="15">
      <c r="A22" s="52" t="s">
        <v>172</v>
      </c>
      <c r="B22" s="53" t="s">
        <v>174</v>
      </c>
      <c r="C22" s="52" t="s">
        <v>173</v>
      </c>
      <c r="D22" s="24"/>
      <c r="E22" s="24"/>
      <c r="F22" s="24"/>
      <c r="G22" s="24"/>
      <c r="H22" s="41"/>
    </row>
    <row r="23" spans="1:8" ht="12.75">
      <c r="A23" s="54" t="s">
        <v>81</v>
      </c>
      <c r="B23" s="55">
        <v>15</v>
      </c>
      <c r="C23" s="54" t="s">
        <v>192</v>
      </c>
      <c r="D23" s="24"/>
      <c r="E23" s="24"/>
      <c r="F23" s="24"/>
      <c r="G23" s="24"/>
      <c r="H23" s="41"/>
    </row>
    <row r="24" spans="1:8" ht="12.75">
      <c r="A24" s="133" t="s">
        <v>82</v>
      </c>
      <c r="B24" s="55">
        <v>33</v>
      </c>
      <c r="C24" s="54" t="s">
        <v>83</v>
      </c>
      <c r="D24" s="24"/>
      <c r="E24" s="24"/>
      <c r="F24" s="24"/>
      <c r="G24" s="24"/>
      <c r="H24" s="41"/>
    </row>
    <row r="25" spans="1:8" ht="12.75">
      <c r="A25" s="133"/>
      <c r="B25" s="55" t="s">
        <v>96</v>
      </c>
      <c r="C25" s="54" t="s">
        <v>84</v>
      </c>
      <c r="D25" s="24"/>
      <c r="E25" s="24"/>
      <c r="F25" s="24"/>
      <c r="G25" s="24"/>
      <c r="H25" s="41"/>
    </row>
    <row r="26" spans="1:8" ht="15">
      <c r="A26" s="133"/>
      <c r="B26" s="55" t="s">
        <v>170</v>
      </c>
      <c r="C26" s="54" t="s">
        <v>51</v>
      </c>
      <c r="D26" s="24"/>
      <c r="E26" s="24"/>
      <c r="F26" s="24"/>
      <c r="G26" s="24"/>
      <c r="H26" s="41"/>
    </row>
    <row r="27" spans="1:8" ht="12.75">
      <c r="A27" s="54" t="s">
        <v>176</v>
      </c>
      <c r="B27" s="56">
        <v>497.75013819789945</v>
      </c>
      <c r="C27" s="134" t="s">
        <v>182</v>
      </c>
      <c r="D27" s="24"/>
      <c r="E27" s="24"/>
      <c r="F27" s="24"/>
      <c r="G27" s="24"/>
      <c r="H27" s="41"/>
    </row>
    <row r="28" spans="1:8" ht="12.75">
      <c r="A28" s="54" t="s">
        <v>177</v>
      </c>
      <c r="B28" s="56">
        <v>61.643004489746396</v>
      </c>
      <c r="C28" s="135"/>
      <c r="D28" s="24"/>
      <c r="E28" s="24"/>
      <c r="F28" s="24"/>
      <c r="G28" s="24"/>
      <c r="H28" s="41"/>
    </row>
    <row r="29" spans="1:8" ht="12.75">
      <c r="A29" s="54" t="s">
        <v>178</v>
      </c>
      <c r="B29" s="56">
        <v>4.829356402699877</v>
      </c>
      <c r="C29" s="135"/>
      <c r="D29" s="24"/>
      <c r="E29" s="24"/>
      <c r="F29" s="24"/>
      <c r="G29" s="24"/>
      <c r="H29" s="41"/>
    </row>
    <row r="30" spans="1:8" ht="12.75">
      <c r="A30" s="54" t="s">
        <v>179</v>
      </c>
      <c r="B30" s="56">
        <v>92.41850449246304</v>
      </c>
      <c r="C30" s="135"/>
      <c r="D30" s="24"/>
      <c r="E30" s="24"/>
      <c r="F30" s="24"/>
      <c r="G30" s="24"/>
      <c r="H30" s="41"/>
    </row>
    <row r="31" spans="1:8" ht="12.75">
      <c r="A31" s="54" t="s">
        <v>180</v>
      </c>
      <c r="B31" s="56">
        <v>61.6523443389115</v>
      </c>
      <c r="C31" s="135"/>
      <c r="D31" s="24"/>
      <c r="E31" s="24"/>
      <c r="F31" s="24"/>
      <c r="G31" s="24"/>
      <c r="H31" s="41"/>
    </row>
    <row r="32" spans="1:8" ht="12.75">
      <c r="A32" s="54" t="s">
        <v>181</v>
      </c>
      <c r="B32" s="56">
        <v>126.3681592039801</v>
      </c>
      <c r="C32" s="135"/>
      <c r="D32" s="24"/>
      <c r="E32" s="24"/>
      <c r="F32" s="24"/>
      <c r="G32" s="24"/>
      <c r="H32" s="41"/>
    </row>
    <row r="33" spans="1:10" ht="12.75">
      <c r="A33" s="24"/>
      <c r="B33" s="24" t="s">
        <v>171</v>
      </c>
      <c r="C33" s="24"/>
      <c r="D33" s="24"/>
      <c r="E33" s="24"/>
      <c r="F33" s="24"/>
      <c r="G33" s="24"/>
      <c r="H33" s="41"/>
      <c r="J33" s="20"/>
    </row>
    <row r="34" spans="1:8" ht="12.75">
      <c r="A34" s="26"/>
      <c r="B34" s="26"/>
      <c r="C34" s="26"/>
      <c r="D34" s="26"/>
      <c r="E34" s="26"/>
      <c r="F34" s="26"/>
      <c r="G34" s="26"/>
      <c r="H34" s="41"/>
    </row>
    <row r="35" spans="1:8" ht="13.5" thickBot="1">
      <c r="A35" s="23"/>
      <c r="B35" s="23"/>
      <c r="C35" s="23"/>
      <c r="D35" s="23"/>
      <c r="E35" s="23"/>
      <c r="F35" s="23"/>
      <c r="G35" s="23"/>
      <c r="H35" s="45"/>
    </row>
    <row r="36" ht="13.5" thickTop="1"/>
  </sheetData>
  <sheetProtection password="E65D" sheet="1" objects="1" scenarios="1"/>
  <mergeCells count="2">
    <mergeCell ref="A24:A26"/>
    <mergeCell ref="C27:C32"/>
  </mergeCells>
  <dataValidations count="1">
    <dataValidation type="list" allowBlank="1" showInputMessage="1" showErrorMessage="1" sqref="B11:B15">
      <formula1>$Z$2:$Z$4</formula1>
    </dataValidation>
  </dataValidations>
  <hyperlinks>
    <hyperlink ref="E1" location="Calculator!A50" display="Back to Calculator"/>
  </hyperlink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W195"/>
  <sheetViews>
    <sheetView zoomScale="75" zoomScaleNormal="75" workbookViewId="0" topLeftCell="A1">
      <selection activeCell="A1" sqref="A1"/>
    </sheetView>
  </sheetViews>
  <sheetFormatPr defaultColWidth="11.00390625" defaultRowHeight="12.75"/>
  <sheetData>
    <row r="1" spans="1:23" ht="12.75">
      <c r="A1" s="24"/>
      <c r="B1" s="24"/>
      <c r="C1" s="24"/>
      <c r="D1" s="24"/>
      <c r="E1" s="24"/>
      <c r="F1" s="24"/>
      <c r="G1" s="24"/>
      <c r="H1" s="24"/>
      <c r="I1" s="24"/>
      <c r="J1" s="24"/>
      <c r="K1" s="24"/>
      <c r="L1" s="24"/>
      <c r="M1" s="24"/>
      <c r="N1" s="24"/>
      <c r="O1" s="24"/>
      <c r="P1" s="24"/>
      <c r="Q1" s="24"/>
      <c r="R1" s="24"/>
      <c r="S1" s="24"/>
      <c r="T1" s="24"/>
      <c r="U1" s="24"/>
      <c r="V1" s="24"/>
      <c r="W1" s="24"/>
    </row>
    <row r="2" spans="1:23" ht="12.75">
      <c r="A2" s="24"/>
      <c r="B2" s="24"/>
      <c r="C2" s="24"/>
      <c r="D2" s="24"/>
      <c r="E2" s="24"/>
      <c r="F2" s="24"/>
      <c r="G2" s="24"/>
      <c r="H2" s="24"/>
      <c r="I2" s="24"/>
      <c r="J2" s="24"/>
      <c r="K2" s="24"/>
      <c r="L2" s="24"/>
      <c r="M2" s="24"/>
      <c r="N2" s="24"/>
      <c r="O2" s="24"/>
      <c r="P2" s="24"/>
      <c r="Q2" s="24"/>
      <c r="R2" s="24"/>
      <c r="S2" s="24"/>
      <c r="T2" s="24"/>
      <c r="U2" s="24"/>
      <c r="V2" s="24"/>
      <c r="W2" s="24"/>
    </row>
    <row r="3" spans="1:23" ht="12.75">
      <c r="A3" s="24"/>
      <c r="B3" s="24"/>
      <c r="C3" s="24"/>
      <c r="D3" s="24"/>
      <c r="E3" s="24"/>
      <c r="F3" s="24"/>
      <c r="G3" s="24"/>
      <c r="H3" s="24"/>
      <c r="I3" s="24"/>
      <c r="J3" s="24"/>
      <c r="K3" s="24"/>
      <c r="L3" s="24"/>
      <c r="M3" s="24"/>
      <c r="N3" s="24"/>
      <c r="O3" s="24"/>
      <c r="P3" s="24"/>
      <c r="Q3" s="24"/>
      <c r="R3" s="24"/>
      <c r="S3" s="24"/>
      <c r="T3" s="24"/>
      <c r="U3" s="24"/>
      <c r="V3" s="24"/>
      <c r="W3" s="24"/>
    </row>
    <row r="4" spans="1:23" ht="12.75">
      <c r="A4" s="24"/>
      <c r="B4" s="24"/>
      <c r="C4" s="24"/>
      <c r="D4" s="24"/>
      <c r="E4" s="24"/>
      <c r="F4" s="24"/>
      <c r="G4" s="24"/>
      <c r="H4" s="24"/>
      <c r="I4" s="24"/>
      <c r="J4" s="24"/>
      <c r="K4" s="24"/>
      <c r="L4" s="24"/>
      <c r="M4" s="24"/>
      <c r="N4" s="24"/>
      <c r="O4" s="24"/>
      <c r="P4" s="24"/>
      <c r="Q4" s="24"/>
      <c r="R4" s="24"/>
      <c r="S4" s="24"/>
      <c r="T4" s="24"/>
      <c r="U4" s="24"/>
      <c r="V4" s="24"/>
      <c r="W4" s="24"/>
    </row>
    <row r="5" spans="1:23" ht="12.75">
      <c r="A5" s="24"/>
      <c r="B5" s="24"/>
      <c r="C5" s="24"/>
      <c r="D5" s="24"/>
      <c r="E5" s="24"/>
      <c r="F5" s="24"/>
      <c r="G5" s="24"/>
      <c r="H5" s="24"/>
      <c r="I5" s="24"/>
      <c r="J5" s="24"/>
      <c r="K5" s="24"/>
      <c r="L5" s="24"/>
      <c r="M5" s="24"/>
      <c r="N5" s="24"/>
      <c r="O5" s="24"/>
      <c r="P5" s="24"/>
      <c r="Q5" s="24"/>
      <c r="R5" s="24"/>
      <c r="S5" s="24"/>
      <c r="T5" s="24"/>
      <c r="U5" s="24"/>
      <c r="V5" s="24"/>
      <c r="W5" s="24"/>
    </row>
    <row r="6" spans="1:23" ht="12.75">
      <c r="A6" s="24"/>
      <c r="B6" s="24"/>
      <c r="C6" s="24"/>
      <c r="D6" s="24"/>
      <c r="E6" s="24"/>
      <c r="F6" s="24"/>
      <c r="G6" s="24"/>
      <c r="H6" s="24"/>
      <c r="I6" s="24"/>
      <c r="J6" s="24"/>
      <c r="K6" s="24"/>
      <c r="L6" s="24"/>
      <c r="M6" s="24"/>
      <c r="N6" s="24"/>
      <c r="O6" s="24"/>
      <c r="P6" s="24"/>
      <c r="Q6" s="24"/>
      <c r="R6" s="24"/>
      <c r="S6" s="24"/>
      <c r="T6" s="24"/>
      <c r="U6" s="24"/>
      <c r="V6" s="24"/>
      <c r="W6" s="24"/>
    </row>
    <row r="7" spans="1:23" ht="12.75">
      <c r="A7" s="24"/>
      <c r="B7" s="24"/>
      <c r="C7" s="24"/>
      <c r="D7" s="24"/>
      <c r="E7" s="24"/>
      <c r="F7" s="24"/>
      <c r="G7" s="24"/>
      <c r="H7" s="24"/>
      <c r="I7" s="24"/>
      <c r="J7" s="24"/>
      <c r="K7" s="24"/>
      <c r="L7" s="24"/>
      <c r="M7" s="24"/>
      <c r="N7" s="24"/>
      <c r="O7" s="24"/>
      <c r="P7" s="24"/>
      <c r="Q7" s="24"/>
      <c r="R7" s="24"/>
      <c r="S7" s="24"/>
      <c r="T7" s="24"/>
      <c r="U7" s="24"/>
      <c r="V7" s="24"/>
      <c r="W7" s="24"/>
    </row>
    <row r="8" spans="1:23" ht="12.75">
      <c r="A8" s="24"/>
      <c r="B8" s="24"/>
      <c r="C8" s="24"/>
      <c r="D8" s="24"/>
      <c r="E8" s="24"/>
      <c r="F8" s="24"/>
      <c r="G8" s="24"/>
      <c r="H8" s="24"/>
      <c r="I8" s="24"/>
      <c r="J8" s="24"/>
      <c r="K8" s="24"/>
      <c r="L8" s="24"/>
      <c r="M8" s="24"/>
      <c r="N8" s="24"/>
      <c r="O8" s="24"/>
      <c r="P8" s="24"/>
      <c r="Q8" s="24"/>
      <c r="R8" s="24"/>
      <c r="S8" s="24"/>
      <c r="T8" s="24"/>
      <c r="U8" s="24"/>
      <c r="V8" s="24"/>
      <c r="W8" s="24"/>
    </row>
    <row r="9" spans="1:23" ht="12.75">
      <c r="A9" s="24"/>
      <c r="B9" s="24"/>
      <c r="C9" s="24"/>
      <c r="D9" s="24"/>
      <c r="E9" s="24"/>
      <c r="F9" s="24"/>
      <c r="G9" s="24"/>
      <c r="H9" s="24"/>
      <c r="I9" s="24"/>
      <c r="J9" s="24"/>
      <c r="K9" s="24"/>
      <c r="L9" s="24"/>
      <c r="M9" s="24"/>
      <c r="N9" s="24"/>
      <c r="O9" s="24"/>
      <c r="P9" s="24"/>
      <c r="Q9" s="24"/>
      <c r="R9" s="24"/>
      <c r="S9" s="24"/>
      <c r="T9" s="24"/>
      <c r="U9" s="24"/>
      <c r="V9" s="24"/>
      <c r="W9" s="24"/>
    </row>
    <row r="10" spans="1:23" ht="12.75">
      <c r="A10" s="24"/>
      <c r="B10" s="24"/>
      <c r="C10" s="24"/>
      <c r="D10" s="24"/>
      <c r="E10" s="24"/>
      <c r="F10" s="24"/>
      <c r="G10" s="24"/>
      <c r="H10" s="24"/>
      <c r="I10" s="24"/>
      <c r="J10" s="24"/>
      <c r="K10" s="24"/>
      <c r="L10" s="24"/>
      <c r="M10" s="24"/>
      <c r="N10" s="24"/>
      <c r="O10" s="24"/>
      <c r="P10" s="24"/>
      <c r="Q10" s="24"/>
      <c r="R10" s="24"/>
      <c r="S10" s="24"/>
      <c r="T10" s="24"/>
      <c r="U10" s="24"/>
      <c r="V10" s="24"/>
      <c r="W10" s="24"/>
    </row>
    <row r="11" spans="1:23" ht="12.75">
      <c r="A11" s="24"/>
      <c r="B11" s="24"/>
      <c r="C11" s="24"/>
      <c r="D11" s="24"/>
      <c r="E11" s="24"/>
      <c r="F11" s="24"/>
      <c r="G11" s="24"/>
      <c r="H11" s="24"/>
      <c r="I11" s="24"/>
      <c r="J11" s="24"/>
      <c r="K11" s="24"/>
      <c r="L11" s="24"/>
      <c r="M11" s="24"/>
      <c r="N11" s="24"/>
      <c r="O11" s="24"/>
      <c r="P11" s="24"/>
      <c r="Q11" s="24"/>
      <c r="R11" s="24"/>
      <c r="S11" s="24"/>
      <c r="T11" s="24"/>
      <c r="U11" s="24"/>
      <c r="V11" s="24"/>
      <c r="W11" s="24"/>
    </row>
    <row r="12" spans="1:23" ht="12.75">
      <c r="A12" s="24"/>
      <c r="B12" s="24"/>
      <c r="C12" s="24"/>
      <c r="D12" s="24"/>
      <c r="E12" s="24"/>
      <c r="F12" s="24"/>
      <c r="G12" s="24"/>
      <c r="H12" s="24"/>
      <c r="I12" s="24"/>
      <c r="J12" s="24"/>
      <c r="K12" s="24"/>
      <c r="L12" s="24"/>
      <c r="M12" s="24"/>
      <c r="N12" s="24"/>
      <c r="O12" s="24"/>
      <c r="P12" s="24"/>
      <c r="Q12" s="24"/>
      <c r="R12" s="24"/>
      <c r="S12" s="24"/>
      <c r="T12" s="24"/>
      <c r="U12" s="24"/>
      <c r="V12" s="24"/>
      <c r="W12" s="24"/>
    </row>
    <row r="13" spans="1:23" ht="12.75">
      <c r="A13" s="24"/>
      <c r="B13" s="24"/>
      <c r="C13" s="24"/>
      <c r="D13" s="24"/>
      <c r="E13" s="24"/>
      <c r="F13" s="24"/>
      <c r="G13" s="24"/>
      <c r="H13" s="24"/>
      <c r="I13" s="24"/>
      <c r="J13" s="24"/>
      <c r="K13" s="24"/>
      <c r="L13" s="24"/>
      <c r="M13" s="24"/>
      <c r="N13" s="24"/>
      <c r="O13" s="24"/>
      <c r="P13" s="24"/>
      <c r="Q13" s="24"/>
      <c r="R13" s="24"/>
      <c r="S13" s="24"/>
      <c r="T13" s="24"/>
      <c r="U13" s="24"/>
      <c r="V13" s="24"/>
      <c r="W13" s="24"/>
    </row>
    <row r="14" spans="1:23" ht="12.75">
      <c r="A14" s="24"/>
      <c r="B14" s="24"/>
      <c r="C14" s="24"/>
      <c r="D14" s="24"/>
      <c r="E14" s="24"/>
      <c r="F14" s="24"/>
      <c r="G14" s="24"/>
      <c r="H14" s="24"/>
      <c r="I14" s="24"/>
      <c r="J14" s="24"/>
      <c r="K14" s="24"/>
      <c r="L14" s="24"/>
      <c r="M14" s="24"/>
      <c r="N14" s="24"/>
      <c r="O14" s="24"/>
      <c r="P14" s="24"/>
      <c r="Q14" s="24"/>
      <c r="R14" s="24"/>
      <c r="S14" s="24"/>
      <c r="T14" s="24"/>
      <c r="U14" s="24"/>
      <c r="V14" s="24"/>
      <c r="W14" s="24"/>
    </row>
    <row r="15" spans="1:23" ht="12.75">
      <c r="A15" s="24"/>
      <c r="B15" s="24"/>
      <c r="C15" s="24"/>
      <c r="D15" s="24"/>
      <c r="E15" s="24"/>
      <c r="F15" s="24"/>
      <c r="G15" s="24"/>
      <c r="H15" s="24"/>
      <c r="I15" s="24"/>
      <c r="J15" s="24"/>
      <c r="K15" s="24"/>
      <c r="L15" s="24"/>
      <c r="M15" s="24"/>
      <c r="N15" s="24"/>
      <c r="O15" s="24"/>
      <c r="P15" s="24"/>
      <c r="Q15" s="24"/>
      <c r="R15" s="24"/>
      <c r="S15" s="24"/>
      <c r="T15" s="24"/>
      <c r="U15" s="24"/>
      <c r="V15" s="24"/>
      <c r="W15" s="24"/>
    </row>
    <row r="16" spans="1:23" ht="12.75">
      <c r="A16" s="24"/>
      <c r="B16" s="24"/>
      <c r="C16" s="24"/>
      <c r="D16" s="24"/>
      <c r="E16" s="24"/>
      <c r="F16" s="24"/>
      <c r="G16" s="24"/>
      <c r="H16" s="24"/>
      <c r="I16" s="24"/>
      <c r="J16" s="24"/>
      <c r="K16" s="24"/>
      <c r="L16" s="24"/>
      <c r="M16" s="24"/>
      <c r="N16" s="24"/>
      <c r="O16" s="24"/>
      <c r="P16" s="24"/>
      <c r="Q16" s="24"/>
      <c r="R16" s="24"/>
      <c r="S16" s="24"/>
      <c r="T16" s="24"/>
      <c r="U16" s="24"/>
      <c r="V16" s="24"/>
      <c r="W16" s="24"/>
    </row>
    <row r="17" spans="1:23" ht="12.75">
      <c r="A17" s="24"/>
      <c r="B17" s="24"/>
      <c r="C17" s="24"/>
      <c r="D17" s="24"/>
      <c r="E17" s="24"/>
      <c r="F17" s="24"/>
      <c r="G17" s="24"/>
      <c r="H17" s="24"/>
      <c r="I17" s="24"/>
      <c r="J17" s="24"/>
      <c r="K17" s="24"/>
      <c r="L17" s="24"/>
      <c r="M17" s="24"/>
      <c r="N17" s="24"/>
      <c r="O17" s="24"/>
      <c r="P17" s="24"/>
      <c r="Q17" s="24"/>
      <c r="R17" s="24"/>
      <c r="S17" s="24"/>
      <c r="T17" s="24"/>
      <c r="U17" s="24"/>
      <c r="V17" s="24"/>
      <c r="W17" s="24"/>
    </row>
    <row r="18" spans="1:23" ht="12.75">
      <c r="A18" s="24"/>
      <c r="B18" s="24"/>
      <c r="C18" s="24"/>
      <c r="D18" s="24"/>
      <c r="E18" s="24"/>
      <c r="F18" s="24"/>
      <c r="G18" s="24"/>
      <c r="H18" s="24"/>
      <c r="I18" s="24"/>
      <c r="J18" s="24"/>
      <c r="K18" s="24"/>
      <c r="L18" s="24"/>
      <c r="M18" s="24"/>
      <c r="N18" s="24"/>
      <c r="O18" s="24"/>
      <c r="P18" s="24"/>
      <c r="Q18" s="24"/>
      <c r="R18" s="24"/>
      <c r="S18" s="24"/>
      <c r="T18" s="24"/>
      <c r="U18" s="24"/>
      <c r="V18" s="24"/>
      <c r="W18" s="24"/>
    </row>
    <row r="19" spans="1:23" ht="12.75">
      <c r="A19" s="24"/>
      <c r="B19" s="24"/>
      <c r="C19" s="24"/>
      <c r="D19" s="24"/>
      <c r="E19" s="24"/>
      <c r="F19" s="24"/>
      <c r="G19" s="24"/>
      <c r="H19" s="24"/>
      <c r="I19" s="24"/>
      <c r="J19" s="24"/>
      <c r="K19" s="24"/>
      <c r="L19" s="24"/>
      <c r="M19" s="24"/>
      <c r="N19" s="24"/>
      <c r="O19" s="24"/>
      <c r="P19" s="24"/>
      <c r="Q19" s="24"/>
      <c r="R19" s="24"/>
      <c r="S19" s="24"/>
      <c r="T19" s="24"/>
      <c r="U19" s="24"/>
      <c r="V19" s="24"/>
      <c r="W19" s="24"/>
    </row>
    <row r="20" spans="1:23" ht="12.75">
      <c r="A20" s="24"/>
      <c r="B20" s="24"/>
      <c r="C20" s="24"/>
      <c r="D20" s="24"/>
      <c r="E20" s="24"/>
      <c r="F20" s="24"/>
      <c r="G20" s="24"/>
      <c r="H20" s="24"/>
      <c r="I20" s="24"/>
      <c r="J20" s="24"/>
      <c r="K20" s="24"/>
      <c r="L20" s="24"/>
      <c r="M20" s="24"/>
      <c r="N20" s="24"/>
      <c r="O20" s="24"/>
      <c r="P20" s="24"/>
      <c r="Q20" s="24"/>
      <c r="R20" s="24"/>
      <c r="S20" s="24"/>
      <c r="T20" s="24"/>
      <c r="U20" s="24"/>
      <c r="V20" s="24"/>
      <c r="W20" s="24"/>
    </row>
    <row r="21" spans="1:23" ht="12.75">
      <c r="A21" s="24"/>
      <c r="B21" s="24"/>
      <c r="C21" s="24"/>
      <c r="D21" s="24"/>
      <c r="E21" s="24"/>
      <c r="F21" s="24"/>
      <c r="G21" s="24"/>
      <c r="H21" s="24"/>
      <c r="I21" s="24"/>
      <c r="J21" s="24"/>
      <c r="K21" s="24"/>
      <c r="L21" s="24"/>
      <c r="M21" s="24"/>
      <c r="N21" s="24"/>
      <c r="O21" s="24"/>
      <c r="P21" s="24"/>
      <c r="Q21" s="24"/>
      <c r="R21" s="24"/>
      <c r="S21" s="24"/>
      <c r="T21" s="24"/>
      <c r="U21" s="24"/>
      <c r="V21" s="24"/>
      <c r="W21" s="24"/>
    </row>
    <row r="22" spans="1:23" ht="12.75">
      <c r="A22" s="24"/>
      <c r="B22" s="24"/>
      <c r="C22" s="24"/>
      <c r="D22" s="24"/>
      <c r="E22" s="24"/>
      <c r="F22" s="24"/>
      <c r="G22" s="24"/>
      <c r="H22" s="24"/>
      <c r="I22" s="24"/>
      <c r="J22" s="24"/>
      <c r="K22" s="24"/>
      <c r="L22" s="24"/>
      <c r="M22" s="24"/>
      <c r="N22" s="24"/>
      <c r="O22" s="24"/>
      <c r="P22" s="24"/>
      <c r="Q22" s="24"/>
      <c r="R22" s="24"/>
      <c r="S22" s="24"/>
      <c r="T22" s="24"/>
      <c r="U22" s="24"/>
      <c r="V22" s="24"/>
      <c r="W22" s="24"/>
    </row>
    <row r="23" spans="1:23" ht="12.75">
      <c r="A23" s="24"/>
      <c r="B23" s="24"/>
      <c r="C23" s="24"/>
      <c r="D23" s="24"/>
      <c r="E23" s="24"/>
      <c r="F23" s="24"/>
      <c r="G23" s="24"/>
      <c r="H23" s="24"/>
      <c r="I23" s="24"/>
      <c r="J23" s="24"/>
      <c r="K23" s="24"/>
      <c r="L23" s="24"/>
      <c r="M23" s="24"/>
      <c r="N23" s="24"/>
      <c r="O23" s="24"/>
      <c r="P23" s="24"/>
      <c r="Q23" s="24"/>
      <c r="R23" s="24"/>
      <c r="S23" s="24"/>
      <c r="T23" s="24"/>
      <c r="U23" s="24"/>
      <c r="V23" s="24"/>
      <c r="W23" s="24"/>
    </row>
    <row r="24" spans="1:23" ht="12.75">
      <c r="A24" s="24"/>
      <c r="B24" s="24"/>
      <c r="C24" s="24"/>
      <c r="D24" s="24"/>
      <c r="E24" s="24"/>
      <c r="F24" s="24"/>
      <c r="G24" s="24"/>
      <c r="H24" s="24"/>
      <c r="I24" s="24"/>
      <c r="J24" s="24"/>
      <c r="K24" s="24"/>
      <c r="L24" s="24"/>
      <c r="M24" s="24"/>
      <c r="N24" s="24"/>
      <c r="O24" s="24"/>
      <c r="P24" s="24"/>
      <c r="Q24" s="24"/>
      <c r="R24" s="24"/>
      <c r="S24" s="24"/>
      <c r="T24" s="24"/>
      <c r="U24" s="24"/>
      <c r="V24" s="24"/>
      <c r="W24" s="24"/>
    </row>
    <row r="25" spans="1:23" ht="12.75">
      <c r="A25" s="24"/>
      <c r="B25" s="24"/>
      <c r="C25" s="24"/>
      <c r="D25" s="24"/>
      <c r="E25" s="24"/>
      <c r="F25" s="24"/>
      <c r="G25" s="24"/>
      <c r="H25" s="24"/>
      <c r="I25" s="24"/>
      <c r="J25" s="24"/>
      <c r="K25" s="24"/>
      <c r="L25" s="24"/>
      <c r="M25" s="24"/>
      <c r="N25" s="24"/>
      <c r="O25" s="24"/>
      <c r="P25" s="24"/>
      <c r="Q25" s="24"/>
      <c r="R25" s="24"/>
      <c r="S25" s="24"/>
      <c r="T25" s="24"/>
      <c r="U25" s="24"/>
      <c r="V25" s="24"/>
      <c r="W25" s="24"/>
    </row>
    <row r="26" spans="1:23" ht="12.75">
      <c r="A26" s="24"/>
      <c r="B26" s="24"/>
      <c r="C26" s="24"/>
      <c r="D26" s="24"/>
      <c r="E26" s="24"/>
      <c r="F26" s="24"/>
      <c r="G26" s="24"/>
      <c r="H26" s="24"/>
      <c r="I26" s="24"/>
      <c r="J26" s="24"/>
      <c r="K26" s="24"/>
      <c r="L26" s="24"/>
      <c r="M26" s="24"/>
      <c r="N26" s="24"/>
      <c r="O26" s="24"/>
      <c r="P26" s="24"/>
      <c r="Q26" s="24"/>
      <c r="R26" s="24"/>
      <c r="S26" s="24"/>
      <c r="T26" s="24"/>
      <c r="U26" s="24"/>
      <c r="V26" s="24"/>
      <c r="W26" s="24"/>
    </row>
    <row r="27" spans="1:23" ht="12.75">
      <c r="A27" s="24"/>
      <c r="B27" s="24"/>
      <c r="C27" s="24"/>
      <c r="D27" s="24"/>
      <c r="E27" s="24"/>
      <c r="F27" s="24"/>
      <c r="G27" s="24"/>
      <c r="H27" s="24"/>
      <c r="I27" s="24"/>
      <c r="J27" s="24"/>
      <c r="K27" s="24"/>
      <c r="L27" s="24"/>
      <c r="M27" s="24"/>
      <c r="N27" s="24"/>
      <c r="O27" s="24"/>
      <c r="P27" s="24"/>
      <c r="Q27" s="24"/>
      <c r="R27" s="24"/>
      <c r="S27" s="24"/>
      <c r="T27" s="24"/>
      <c r="U27" s="24"/>
      <c r="V27" s="24"/>
      <c r="W27" s="24"/>
    </row>
    <row r="28" spans="1:23" ht="12.75">
      <c r="A28" s="24"/>
      <c r="B28" s="24"/>
      <c r="C28" s="24"/>
      <c r="D28" s="24"/>
      <c r="E28" s="24"/>
      <c r="F28" s="24"/>
      <c r="G28" s="24"/>
      <c r="H28" s="24"/>
      <c r="I28" s="24"/>
      <c r="J28" s="24"/>
      <c r="K28" s="24"/>
      <c r="L28" s="24"/>
      <c r="M28" s="24"/>
      <c r="N28" s="24"/>
      <c r="O28" s="24"/>
      <c r="P28" s="24"/>
      <c r="Q28" s="24"/>
      <c r="R28" s="24"/>
      <c r="S28" s="24"/>
      <c r="T28" s="24"/>
      <c r="U28" s="24"/>
      <c r="V28" s="24"/>
      <c r="W28" s="24"/>
    </row>
    <row r="29" spans="1:23" ht="12.75">
      <c r="A29" s="24"/>
      <c r="B29" s="24"/>
      <c r="C29" s="24"/>
      <c r="D29" s="24"/>
      <c r="E29" s="24"/>
      <c r="F29" s="24"/>
      <c r="G29" s="24"/>
      <c r="H29" s="24"/>
      <c r="I29" s="24"/>
      <c r="J29" s="24"/>
      <c r="K29" s="24"/>
      <c r="L29" s="24"/>
      <c r="M29" s="24"/>
      <c r="N29" s="24"/>
      <c r="O29" s="24"/>
      <c r="P29" s="24"/>
      <c r="Q29" s="24"/>
      <c r="R29" s="24"/>
      <c r="S29" s="24"/>
      <c r="T29" s="24"/>
      <c r="U29" s="24"/>
      <c r="V29" s="24"/>
      <c r="W29" s="24"/>
    </row>
    <row r="30" spans="1:23" ht="12.75">
      <c r="A30" s="24"/>
      <c r="B30" s="24"/>
      <c r="C30" s="24"/>
      <c r="D30" s="24"/>
      <c r="E30" s="24"/>
      <c r="F30" s="24"/>
      <c r="G30" s="24"/>
      <c r="H30" s="24"/>
      <c r="I30" s="24"/>
      <c r="J30" s="24"/>
      <c r="K30" s="24"/>
      <c r="L30" s="24"/>
      <c r="M30" s="24"/>
      <c r="N30" s="24"/>
      <c r="O30" s="24"/>
      <c r="P30" s="24"/>
      <c r="Q30" s="24"/>
      <c r="R30" s="24"/>
      <c r="S30" s="24"/>
      <c r="T30" s="24"/>
      <c r="U30" s="24"/>
      <c r="V30" s="24"/>
      <c r="W30" s="24"/>
    </row>
    <row r="31" spans="1:23" ht="12.75">
      <c r="A31" s="24"/>
      <c r="B31" s="24"/>
      <c r="C31" s="24"/>
      <c r="D31" s="24"/>
      <c r="E31" s="24"/>
      <c r="F31" s="24"/>
      <c r="G31" s="24"/>
      <c r="H31" s="24"/>
      <c r="I31" s="24"/>
      <c r="J31" s="24"/>
      <c r="K31" s="24"/>
      <c r="L31" s="24"/>
      <c r="M31" s="24"/>
      <c r="N31" s="24"/>
      <c r="O31" s="24"/>
      <c r="P31" s="24"/>
      <c r="Q31" s="24"/>
      <c r="R31" s="24"/>
      <c r="S31" s="24"/>
      <c r="T31" s="24"/>
      <c r="U31" s="24"/>
      <c r="V31" s="24"/>
      <c r="W31" s="24"/>
    </row>
    <row r="32" spans="1:23" ht="12.75">
      <c r="A32" s="24"/>
      <c r="B32" s="24"/>
      <c r="C32" s="24"/>
      <c r="D32" s="24"/>
      <c r="E32" s="24"/>
      <c r="F32" s="24"/>
      <c r="G32" s="24"/>
      <c r="H32" s="24"/>
      <c r="I32" s="24"/>
      <c r="J32" s="24"/>
      <c r="K32" s="24"/>
      <c r="L32" s="24"/>
      <c r="M32" s="24"/>
      <c r="N32" s="24"/>
      <c r="O32" s="24"/>
      <c r="P32" s="24"/>
      <c r="Q32" s="24"/>
      <c r="R32" s="24"/>
      <c r="S32" s="24"/>
      <c r="T32" s="24"/>
      <c r="U32" s="24"/>
      <c r="V32" s="24"/>
      <c r="W32" s="24"/>
    </row>
    <row r="33" spans="1:23" ht="12.75">
      <c r="A33" s="24"/>
      <c r="B33" s="24"/>
      <c r="C33" s="24"/>
      <c r="D33" s="24"/>
      <c r="E33" s="24"/>
      <c r="F33" s="24"/>
      <c r="G33" s="24"/>
      <c r="H33" s="24"/>
      <c r="I33" s="24"/>
      <c r="J33" s="24"/>
      <c r="K33" s="24"/>
      <c r="L33" s="24"/>
      <c r="M33" s="24"/>
      <c r="N33" s="24"/>
      <c r="O33" s="24"/>
      <c r="P33" s="24"/>
      <c r="Q33" s="24"/>
      <c r="R33" s="24"/>
      <c r="S33" s="24"/>
      <c r="T33" s="24"/>
      <c r="U33" s="24"/>
      <c r="V33" s="24"/>
      <c r="W33" s="24"/>
    </row>
    <row r="34" spans="1:23" ht="12.75">
      <c r="A34" s="24"/>
      <c r="B34" s="24"/>
      <c r="C34" s="24"/>
      <c r="D34" s="24"/>
      <c r="E34" s="24"/>
      <c r="F34" s="24"/>
      <c r="G34" s="24"/>
      <c r="H34" s="24"/>
      <c r="I34" s="24"/>
      <c r="J34" s="24"/>
      <c r="K34" s="24"/>
      <c r="L34" s="24"/>
      <c r="M34" s="24"/>
      <c r="N34" s="24"/>
      <c r="O34" s="24"/>
      <c r="P34" s="24"/>
      <c r="Q34" s="24"/>
      <c r="R34" s="24"/>
      <c r="S34" s="24"/>
      <c r="T34" s="24"/>
      <c r="U34" s="24"/>
      <c r="V34" s="24"/>
      <c r="W34" s="24"/>
    </row>
    <row r="35" spans="1:23" ht="12.75">
      <c r="A35" s="24"/>
      <c r="B35" s="24"/>
      <c r="C35" s="24"/>
      <c r="D35" s="24"/>
      <c r="E35" s="24"/>
      <c r="F35" s="24"/>
      <c r="G35" s="24"/>
      <c r="H35" s="24"/>
      <c r="I35" s="24"/>
      <c r="J35" s="24"/>
      <c r="K35" s="24"/>
      <c r="L35" s="24"/>
      <c r="M35" s="24"/>
      <c r="N35" s="24"/>
      <c r="O35" s="24"/>
      <c r="P35" s="24"/>
      <c r="Q35" s="24"/>
      <c r="R35" s="24"/>
      <c r="S35" s="24"/>
      <c r="T35" s="24"/>
      <c r="U35" s="24"/>
      <c r="V35" s="24"/>
      <c r="W35" s="24"/>
    </row>
    <row r="36" spans="1:23" ht="12.75">
      <c r="A36" s="24"/>
      <c r="B36" s="24"/>
      <c r="C36" s="24"/>
      <c r="D36" s="24"/>
      <c r="E36" s="24"/>
      <c r="F36" s="24"/>
      <c r="G36" s="24"/>
      <c r="H36" s="24"/>
      <c r="I36" s="24"/>
      <c r="J36" s="24"/>
      <c r="K36" s="24"/>
      <c r="L36" s="24"/>
      <c r="M36" s="24"/>
      <c r="N36" s="24"/>
      <c r="O36" s="24"/>
      <c r="P36" s="24"/>
      <c r="Q36" s="24"/>
      <c r="R36" s="24"/>
      <c r="S36" s="24"/>
      <c r="T36" s="24"/>
      <c r="U36" s="24"/>
      <c r="V36" s="24"/>
      <c r="W36" s="24"/>
    </row>
    <row r="37" spans="1:23" ht="12.75">
      <c r="A37" s="24"/>
      <c r="B37" s="24"/>
      <c r="C37" s="24"/>
      <c r="D37" s="24"/>
      <c r="E37" s="24"/>
      <c r="F37" s="24"/>
      <c r="G37" s="24"/>
      <c r="H37" s="24"/>
      <c r="I37" s="24"/>
      <c r="J37" s="24"/>
      <c r="K37" s="24"/>
      <c r="L37" s="24"/>
      <c r="M37" s="24"/>
      <c r="N37" s="24"/>
      <c r="O37" s="24"/>
      <c r="P37" s="24"/>
      <c r="Q37" s="24"/>
      <c r="R37" s="24"/>
      <c r="S37" s="24"/>
      <c r="T37" s="24"/>
      <c r="U37" s="24"/>
      <c r="V37" s="24"/>
      <c r="W37" s="24"/>
    </row>
    <row r="38" spans="1:23" ht="12.75">
      <c r="A38" s="24"/>
      <c r="B38" s="24"/>
      <c r="C38" s="24"/>
      <c r="D38" s="24"/>
      <c r="E38" s="24"/>
      <c r="F38" s="24"/>
      <c r="G38" s="24"/>
      <c r="H38" s="24"/>
      <c r="I38" s="24"/>
      <c r="J38" s="24"/>
      <c r="K38" s="24"/>
      <c r="L38" s="24"/>
      <c r="M38" s="24"/>
      <c r="N38" s="24"/>
      <c r="O38" s="24"/>
      <c r="P38" s="24"/>
      <c r="Q38" s="24"/>
      <c r="R38" s="24"/>
      <c r="S38" s="24"/>
      <c r="T38" s="24"/>
      <c r="U38" s="24"/>
      <c r="V38" s="24"/>
      <c r="W38" s="24"/>
    </row>
    <row r="39" spans="1:23" ht="12.75">
      <c r="A39" s="24"/>
      <c r="B39" s="24"/>
      <c r="C39" s="24"/>
      <c r="D39" s="24"/>
      <c r="E39" s="24"/>
      <c r="F39" s="24"/>
      <c r="G39" s="24"/>
      <c r="H39" s="24"/>
      <c r="I39" s="24"/>
      <c r="J39" s="24"/>
      <c r="K39" s="24"/>
      <c r="L39" s="24"/>
      <c r="M39" s="24"/>
      <c r="N39" s="24"/>
      <c r="O39" s="24"/>
      <c r="P39" s="24"/>
      <c r="Q39" s="24"/>
      <c r="R39" s="24"/>
      <c r="S39" s="24"/>
      <c r="T39" s="24"/>
      <c r="U39" s="24"/>
      <c r="V39" s="24"/>
      <c r="W39" s="24"/>
    </row>
    <row r="40" spans="1:23" ht="12.75">
      <c r="A40" s="24"/>
      <c r="B40" s="24"/>
      <c r="C40" s="24"/>
      <c r="D40" s="24"/>
      <c r="E40" s="24"/>
      <c r="F40" s="24"/>
      <c r="G40" s="24"/>
      <c r="H40" s="24"/>
      <c r="I40" s="24"/>
      <c r="J40" s="24"/>
      <c r="K40" s="24"/>
      <c r="L40" s="24"/>
      <c r="M40" s="24"/>
      <c r="N40" s="24"/>
      <c r="O40" s="24"/>
      <c r="P40" s="24"/>
      <c r="Q40" s="24"/>
      <c r="R40" s="24"/>
      <c r="S40" s="24"/>
      <c r="T40" s="24"/>
      <c r="U40" s="24"/>
      <c r="V40" s="24"/>
      <c r="W40" s="24"/>
    </row>
    <row r="41" spans="1:23" ht="12.75">
      <c r="A41" s="24"/>
      <c r="B41" s="24"/>
      <c r="C41" s="24"/>
      <c r="D41" s="24"/>
      <c r="E41" s="24"/>
      <c r="F41" s="24"/>
      <c r="G41" s="24"/>
      <c r="H41" s="24"/>
      <c r="I41" s="24"/>
      <c r="J41" s="24"/>
      <c r="K41" s="24"/>
      <c r="L41" s="24"/>
      <c r="M41" s="24"/>
      <c r="N41" s="24"/>
      <c r="O41" s="24"/>
      <c r="P41" s="24"/>
      <c r="Q41" s="24"/>
      <c r="R41" s="24"/>
      <c r="S41" s="24"/>
      <c r="T41" s="24"/>
      <c r="U41" s="24"/>
      <c r="V41" s="24"/>
      <c r="W41" s="24"/>
    </row>
    <row r="42" spans="1:23" ht="12.75">
      <c r="A42" s="24"/>
      <c r="B42" s="24"/>
      <c r="C42" s="24"/>
      <c r="D42" s="24"/>
      <c r="E42" s="24"/>
      <c r="F42" s="24"/>
      <c r="G42" s="24"/>
      <c r="H42" s="24"/>
      <c r="I42" s="24"/>
      <c r="J42" s="24"/>
      <c r="K42" s="24"/>
      <c r="L42" s="24"/>
      <c r="M42" s="24"/>
      <c r="N42" s="24"/>
      <c r="O42" s="24"/>
      <c r="P42" s="24"/>
      <c r="Q42" s="24"/>
      <c r="R42" s="24"/>
      <c r="S42" s="24"/>
      <c r="T42" s="24"/>
      <c r="U42" s="24"/>
      <c r="V42" s="24"/>
      <c r="W42" s="24"/>
    </row>
    <row r="43" spans="1:23" ht="12.75">
      <c r="A43" s="24"/>
      <c r="B43" s="24"/>
      <c r="C43" s="24"/>
      <c r="D43" s="24"/>
      <c r="E43" s="24"/>
      <c r="F43" s="24"/>
      <c r="G43" s="24"/>
      <c r="H43" s="24"/>
      <c r="I43" s="24"/>
      <c r="J43" s="24"/>
      <c r="K43" s="24"/>
      <c r="L43" s="24"/>
      <c r="M43" s="24"/>
      <c r="N43" s="24"/>
      <c r="O43" s="24"/>
      <c r="P43" s="24"/>
      <c r="Q43" s="24"/>
      <c r="R43" s="24"/>
      <c r="S43" s="24"/>
      <c r="T43" s="24"/>
      <c r="U43" s="24"/>
      <c r="V43" s="24"/>
      <c r="W43" s="24"/>
    </row>
    <row r="44" spans="1:23" ht="12.75">
      <c r="A44" s="24"/>
      <c r="B44" s="24"/>
      <c r="C44" s="24"/>
      <c r="D44" s="24"/>
      <c r="E44" s="24"/>
      <c r="F44" s="24"/>
      <c r="G44" s="24"/>
      <c r="H44" s="24"/>
      <c r="I44" s="24"/>
      <c r="J44" s="24"/>
      <c r="K44" s="24"/>
      <c r="L44" s="24"/>
      <c r="M44" s="24"/>
      <c r="N44" s="24"/>
      <c r="O44" s="24"/>
      <c r="P44" s="24"/>
      <c r="Q44" s="24"/>
      <c r="R44" s="24"/>
      <c r="S44" s="24"/>
      <c r="T44" s="24"/>
      <c r="U44" s="24"/>
      <c r="V44" s="24"/>
      <c r="W44" s="24"/>
    </row>
    <row r="45" spans="1:23" ht="12.75">
      <c r="A45" s="24"/>
      <c r="B45" s="24"/>
      <c r="C45" s="24"/>
      <c r="D45" s="24"/>
      <c r="E45" s="24"/>
      <c r="F45" s="24"/>
      <c r="G45" s="24"/>
      <c r="H45" s="24"/>
      <c r="I45" s="24"/>
      <c r="J45" s="24"/>
      <c r="K45" s="24"/>
      <c r="L45" s="24"/>
      <c r="M45" s="24"/>
      <c r="N45" s="24"/>
      <c r="O45" s="24"/>
      <c r="P45" s="24"/>
      <c r="Q45" s="24"/>
      <c r="R45" s="24"/>
      <c r="S45" s="24"/>
      <c r="T45" s="24"/>
      <c r="U45" s="24"/>
      <c r="V45" s="24"/>
      <c r="W45" s="24"/>
    </row>
    <row r="46" spans="1:23" ht="12.75">
      <c r="A46" s="24"/>
      <c r="B46" s="24"/>
      <c r="C46" s="24"/>
      <c r="D46" s="24"/>
      <c r="E46" s="24"/>
      <c r="F46" s="24"/>
      <c r="G46" s="24"/>
      <c r="H46" s="24"/>
      <c r="I46" s="24"/>
      <c r="J46" s="24"/>
      <c r="K46" s="24"/>
      <c r="L46" s="24"/>
      <c r="M46" s="24"/>
      <c r="N46" s="24"/>
      <c r="O46" s="24"/>
      <c r="P46" s="24"/>
      <c r="Q46" s="24"/>
      <c r="R46" s="24"/>
      <c r="S46" s="24"/>
      <c r="T46" s="24"/>
      <c r="U46" s="24"/>
      <c r="V46" s="24"/>
      <c r="W46" s="24"/>
    </row>
    <row r="47" spans="1:23" ht="12.75">
      <c r="A47" s="24"/>
      <c r="B47" s="24"/>
      <c r="C47" s="24"/>
      <c r="D47" s="24"/>
      <c r="E47" s="24"/>
      <c r="F47" s="24"/>
      <c r="G47" s="24"/>
      <c r="H47" s="24"/>
      <c r="I47" s="24"/>
      <c r="J47" s="24"/>
      <c r="K47" s="24"/>
      <c r="L47" s="24"/>
      <c r="M47" s="24"/>
      <c r="N47" s="24"/>
      <c r="O47" s="24"/>
      <c r="P47" s="24"/>
      <c r="Q47" s="24"/>
      <c r="R47" s="24"/>
      <c r="S47" s="24"/>
      <c r="T47" s="24"/>
      <c r="U47" s="24"/>
      <c r="V47" s="24"/>
      <c r="W47" s="24"/>
    </row>
    <row r="48" spans="1:23" ht="12.75">
      <c r="A48" s="24"/>
      <c r="B48" s="24"/>
      <c r="C48" s="24"/>
      <c r="D48" s="24"/>
      <c r="E48" s="24"/>
      <c r="F48" s="24"/>
      <c r="G48" s="24"/>
      <c r="H48" s="24"/>
      <c r="I48" s="24"/>
      <c r="J48" s="24"/>
      <c r="K48" s="24"/>
      <c r="L48" s="24"/>
      <c r="M48" s="24"/>
      <c r="N48" s="24"/>
      <c r="O48" s="24"/>
      <c r="P48" s="24"/>
      <c r="Q48" s="24"/>
      <c r="R48" s="24"/>
      <c r="S48" s="24"/>
      <c r="T48" s="24"/>
      <c r="U48" s="24"/>
      <c r="V48" s="24"/>
      <c r="W48" s="24"/>
    </row>
    <row r="49" spans="1:23" ht="12.75">
      <c r="A49" s="24"/>
      <c r="B49" s="24"/>
      <c r="C49" s="24"/>
      <c r="D49" s="24"/>
      <c r="E49" s="24"/>
      <c r="F49" s="24"/>
      <c r="G49" s="24"/>
      <c r="H49" s="24"/>
      <c r="I49" s="24"/>
      <c r="J49" s="24"/>
      <c r="K49" s="24"/>
      <c r="L49" s="24"/>
      <c r="M49" s="24"/>
      <c r="N49" s="24"/>
      <c r="O49" s="24"/>
      <c r="P49" s="24"/>
      <c r="Q49" s="24"/>
      <c r="R49" s="24"/>
      <c r="S49" s="24"/>
      <c r="T49" s="24"/>
      <c r="U49" s="24"/>
      <c r="V49" s="24"/>
      <c r="W49" s="24"/>
    </row>
    <row r="50" spans="1:23" ht="12.75">
      <c r="A50" s="24"/>
      <c r="B50" s="24"/>
      <c r="C50" s="24"/>
      <c r="D50" s="24"/>
      <c r="E50" s="24"/>
      <c r="F50" s="24"/>
      <c r="G50" s="24"/>
      <c r="H50" s="24"/>
      <c r="I50" s="24"/>
      <c r="J50" s="24"/>
      <c r="K50" s="24"/>
      <c r="L50" s="24"/>
      <c r="M50" s="24"/>
      <c r="N50" s="24"/>
      <c r="O50" s="24"/>
      <c r="P50" s="24"/>
      <c r="Q50" s="24"/>
      <c r="R50" s="24"/>
      <c r="S50" s="24"/>
      <c r="T50" s="24"/>
      <c r="U50" s="24"/>
      <c r="V50" s="24"/>
      <c r="W50" s="24"/>
    </row>
    <row r="51" spans="1:23" ht="12.75">
      <c r="A51" s="24"/>
      <c r="B51" s="24"/>
      <c r="C51" s="24"/>
      <c r="D51" s="24"/>
      <c r="E51" s="24"/>
      <c r="F51" s="24"/>
      <c r="G51" s="24"/>
      <c r="H51" s="24"/>
      <c r="I51" s="24"/>
      <c r="J51" s="24"/>
      <c r="K51" s="24"/>
      <c r="L51" s="24"/>
      <c r="M51" s="24"/>
      <c r="N51" s="24"/>
      <c r="O51" s="24"/>
      <c r="P51" s="24"/>
      <c r="Q51" s="24"/>
      <c r="R51" s="24"/>
      <c r="S51" s="24"/>
      <c r="T51" s="24"/>
      <c r="U51" s="24"/>
      <c r="V51" s="24"/>
      <c r="W51" s="24"/>
    </row>
    <row r="52" spans="1:23" ht="12.75">
      <c r="A52" s="24"/>
      <c r="B52" s="24"/>
      <c r="C52" s="24"/>
      <c r="D52" s="24"/>
      <c r="E52" s="24"/>
      <c r="F52" s="24"/>
      <c r="G52" s="24"/>
      <c r="H52" s="24"/>
      <c r="I52" s="24"/>
      <c r="J52" s="24"/>
      <c r="K52" s="24"/>
      <c r="L52" s="24"/>
      <c r="M52" s="24"/>
      <c r="N52" s="24"/>
      <c r="O52" s="24"/>
      <c r="P52" s="24"/>
      <c r="Q52" s="24"/>
      <c r="R52" s="24"/>
      <c r="S52" s="24"/>
      <c r="T52" s="24"/>
      <c r="U52" s="24"/>
      <c r="V52" s="24"/>
      <c r="W52" s="24"/>
    </row>
    <row r="53" spans="1:23" ht="12.75">
      <c r="A53" s="24"/>
      <c r="B53" s="24"/>
      <c r="C53" s="24"/>
      <c r="D53" s="24"/>
      <c r="E53" s="24"/>
      <c r="F53" s="24"/>
      <c r="G53" s="24"/>
      <c r="H53" s="24"/>
      <c r="I53" s="24"/>
      <c r="J53" s="24"/>
      <c r="K53" s="24"/>
      <c r="L53" s="24"/>
      <c r="M53" s="24"/>
      <c r="N53" s="24"/>
      <c r="O53" s="24"/>
      <c r="P53" s="24"/>
      <c r="Q53" s="24"/>
      <c r="R53" s="24"/>
      <c r="S53" s="24"/>
      <c r="T53" s="24"/>
      <c r="U53" s="24"/>
      <c r="V53" s="24"/>
      <c r="W53" s="24"/>
    </row>
    <row r="54" spans="1:23" ht="12.75">
      <c r="A54" s="24"/>
      <c r="B54" s="24"/>
      <c r="C54" s="24"/>
      <c r="D54" s="24"/>
      <c r="E54" s="24"/>
      <c r="F54" s="24"/>
      <c r="G54" s="24"/>
      <c r="H54" s="24"/>
      <c r="I54" s="24"/>
      <c r="J54" s="24"/>
      <c r="K54" s="24"/>
      <c r="L54" s="24"/>
      <c r="M54" s="24"/>
      <c r="N54" s="24"/>
      <c r="O54" s="24"/>
      <c r="P54" s="24"/>
      <c r="Q54" s="24"/>
      <c r="R54" s="24"/>
      <c r="S54" s="24"/>
      <c r="T54" s="24"/>
      <c r="U54" s="24"/>
      <c r="V54" s="24"/>
      <c r="W54" s="24"/>
    </row>
    <row r="55" spans="1:23" ht="12.75">
      <c r="A55" s="24"/>
      <c r="B55" s="24"/>
      <c r="C55" s="24"/>
      <c r="D55" s="24"/>
      <c r="E55" s="24"/>
      <c r="F55" s="24"/>
      <c r="G55" s="24"/>
      <c r="H55" s="24"/>
      <c r="I55" s="24"/>
      <c r="J55" s="24"/>
      <c r="K55" s="24"/>
      <c r="L55" s="24"/>
      <c r="M55" s="24"/>
      <c r="N55" s="24"/>
      <c r="O55" s="24"/>
      <c r="P55" s="24"/>
      <c r="Q55" s="24"/>
      <c r="R55" s="24"/>
      <c r="S55" s="24"/>
      <c r="T55" s="24"/>
      <c r="U55" s="24"/>
      <c r="V55" s="24"/>
      <c r="W55" s="24"/>
    </row>
    <row r="56" spans="1:23" ht="12.75">
      <c r="A56" s="24"/>
      <c r="B56" s="24"/>
      <c r="C56" s="24"/>
      <c r="D56" s="24"/>
      <c r="E56" s="24"/>
      <c r="F56" s="24"/>
      <c r="G56" s="24"/>
      <c r="H56" s="24"/>
      <c r="I56" s="24"/>
      <c r="J56" s="24"/>
      <c r="K56" s="24"/>
      <c r="L56" s="24"/>
      <c r="M56" s="24"/>
      <c r="N56" s="24"/>
      <c r="O56" s="24"/>
      <c r="P56" s="24"/>
      <c r="Q56" s="24"/>
      <c r="R56" s="24"/>
      <c r="S56" s="24"/>
      <c r="T56" s="24"/>
      <c r="U56" s="24"/>
      <c r="V56" s="24"/>
      <c r="W56" s="24"/>
    </row>
    <row r="57" spans="1:23" ht="12.75">
      <c r="A57" s="24"/>
      <c r="B57" s="24"/>
      <c r="C57" s="24"/>
      <c r="D57" s="24"/>
      <c r="E57" s="24"/>
      <c r="F57" s="24"/>
      <c r="G57" s="24"/>
      <c r="H57" s="24"/>
      <c r="I57" s="24"/>
      <c r="J57" s="24"/>
      <c r="K57" s="24"/>
      <c r="L57" s="24"/>
      <c r="M57" s="24"/>
      <c r="N57" s="24"/>
      <c r="O57" s="24"/>
      <c r="P57" s="24"/>
      <c r="Q57" s="24"/>
      <c r="R57" s="24"/>
      <c r="S57" s="24"/>
      <c r="T57" s="24"/>
      <c r="U57" s="24"/>
      <c r="V57" s="24"/>
      <c r="W57" s="24"/>
    </row>
    <row r="58" spans="1:23" ht="12.75">
      <c r="A58" s="24"/>
      <c r="B58" s="24"/>
      <c r="C58" s="24"/>
      <c r="D58" s="24"/>
      <c r="E58" s="24"/>
      <c r="F58" s="24"/>
      <c r="G58" s="24"/>
      <c r="H58" s="24"/>
      <c r="I58" s="24"/>
      <c r="J58" s="24"/>
      <c r="K58" s="24"/>
      <c r="L58" s="24"/>
      <c r="M58" s="24"/>
      <c r="N58" s="24"/>
      <c r="O58" s="24"/>
      <c r="P58" s="24"/>
      <c r="Q58" s="24"/>
      <c r="R58" s="24"/>
      <c r="S58" s="24"/>
      <c r="T58" s="24"/>
      <c r="U58" s="24"/>
      <c r="V58" s="24"/>
      <c r="W58" s="24"/>
    </row>
    <row r="59" spans="1:23" ht="12.75">
      <c r="A59" s="24"/>
      <c r="B59" s="24"/>
      <c r="C59" s="24"/>
      <c r="D59" s="24"/>
      <c r="E59" s="24"/>
      <c r="F59" s="24"/>
      <c r="G59" s="24"/>
      <c r="H59" s="24"/>
      <c r="I59" s="24"/>
      <c r="J59" s="24"/>
      <c r="K59" s="24"/>
      <c r="L59" s="24"/>
      <c r="M59" s="24"/>
      <c r="N59" s="24"/>
      <c r="O59" s="24"/>
      <c r="P59" s="24"/>
      <c r="Q59" s="24"/>
      <c r="R59" s="24"/>
      <c r="S59" s="24"/>
      <c r="T59" s="24"/>
      <c r="U59" s="24"/>
      <c r="V59" s="24"/>
      <c r="W59" s="24"/>
    </row>
    <row r="60" spans="1:23" ht="12.75">
      <c r="A60" s="24"/>
      <c r="B60" s="24"/>
      <c r="C60" s="24"/>
      <c r="D60" s="24"/>
      <c r="E60" s="24"/>
      <c r="F60" s="24"/>
      <c r="G60" s="24"/>
      <c r="H60" s="24"/>
      <c r="I60" s="24"/>
      <c r="J60" s="24"/>
      <c r="K60" s="24"/>
      <c r="L60" s="24"/>
      <c r="M60" s="24"/>
      <c r="N60" s="24"/>
      <c r="O60" s="24"/>
      <c r="P60" s="24"/>
      <c r="Q60" s="24"/>
      <c r="R60" s="24"/>
      <c r="S60" s="24"/>
      <c r="T60" s="24"/>
      <c r="U60" s="24"/>
      <c r="V60" s="24"/>
      <c r="W60" s="24"/>
    </row>
    <row r="61" spans="1:23" ht="12.75">
      <c r="A61" s="24"/>
      <c r="B61" s="24"/>
      <c r="C61" s="24"/>
      <c r="D61" s="24"/>
      <c r="E61" s="24"/>
      <c r="F61" s="24"/>
      <c r="G61" s="24"/>
      <c r="H61" s="24"/>
      <c r="I61" s="24"/>
      <c r="J61" s="24"/>
      <c r="K61" s="24"/>
      <c r="L61" s="24"/>
      <c r="M61" s="24"/>
      <c r="N61" s="24"/>
      <c r="O61" s="24"/>
      <c r="P61" s="24"/>
      <c r="Q61" s="24"/>
      <c r="R61" s="24"/>
      <c r="S61" s="24"/>
      <c r="T61" s="24"/>
      <c r="U61" s="24"/>
      <c r="V61" s="24"/>
      <c r="W61" s="24"/>
    </row>
    <row r="62" spans="1:23" ht="12.75">
      <c r="A62" s="24"/>
      <c r="B62" s="24"/>
      <c r="C62" s="24"/>
      <c r="D62" s="24"/>
      <c r="E62" s="24"/>
      <c r="F62" s="24"/>
      <c r="G62" s="24"/>
      <c r="H62" s="24"/>
      <c r="I62" s="24"/>
      <c r="J62" s="24"/>
      <c r="K62" s="24"/>
      <c r="L62" s="24"/>
      <c r="M62" s="24"/>
      <c r="N62" s="24"/>
      <c r="O62" s="24"/>
      <c r="P62" s="24"/>
      <c r="Q62" s="24"/>
      <c r="R62" s="24"/>
      <c r="S62" s="24"/>
      <c r="T62" s="24"/>
      <c r="U62" s="24"/>
      <c r="V62" s="24"/>
      <c r="W62" s="24"/>
    </row>
    <row r="63" spans="1:23" ht="12.75">
      <c r="A63" s="24"/>
      <c r="B63" s="24"/>
      <c r="C63" s="24"/>
      <c r="D63" s="24"/>
      <c r="E63" s="24"/>
      <c r="F63" s="24"/>
      <c r="G63" s="24"/>
      <c r="H63" s="24"/>
      <c r="I63" s="24"/>
      <c r="J63" s="24"/>
      <c r="K63" s="24"/>
      <c r="L63" s="24"/>
      <c r="M63" s="24"/>
      <c r="N63" s="24"/>
      <c r="O63" s="24"/>
      <c r="P63" s="24"/>
      <c r="Q63" s="24"/>
      <c r="R63" s="24"/>
      <c r="S63" s="24"/>
      <c r="T63" s="24"/>
      <c r="U63" s="24"/>
      <c r="V63" s="24"/>
      <c r="W63" s="24"/>
    </row>
    <row r="64" spans="1:23" ht="12.75">
      <c r="A64" s="24"/>
      <c r="B64" s="24"/>
      <c r="C64" s="24"/>
      <c r="D64" s="24"/>
      <c r="E64" s="24"/>
      <c r="F64" s="24"/>
      <c r="G64" s="24"/>
      <c r="H64" s="24"/>
      <c r="I64" s="24"/>
      <c r="J64" s="24"/>
      <c r="K64" s="24"/>
      <c r="L64" s="24"/>
      <c r="M64" s="24"/>
      <c r="N64" s="24"/>
      <c r="O64" s="24"/>
      <c r="P64" s="24"/>
      <c r="Q64" s="24"/>
      <c r="R64" s="24"/>
      <c r="S64" s="24"/>
      <c r="T64" s="24"/>
      <c r="U64" s="24"/>
      <c r="V64" s="24"/>
      <c r="W64" s="24"/>
    </row>
    <row r="65" spans="1:23" ht="12.75">
      <c r="A65" s="24"/>
      <c r="B65" s="24"/>
      <c r="C65" s="24"/>
      <c r="D65" s="24"/>
      <c r="E65" s="24"/>
      <c r="F65" s="24"/>
      <c r="G65" s="24"/>
      <c r="H65" s="24"/>
      <c r="I65" s="24"/>
      <c r="J65" s="24"/>
      <c r="K65" s="24"/>
      <c r="L65" s="24"/>
      <c r="M65" s="24"/>
      <c r="N65" s="24"/>
      <c r="O65" s="24"/>
      <c r="P65" s="24"/>
      <c r="Q65" s="24"/>
      <c r="R65" s="24"/>
      <c r="S65" s="24"/>
      <c r="T65" s="24"/>
      <c r="U65" s="24"/>
      <c r="V65" s="24"/>
      <c r="W65" s="24"/>
    </row>
    <row r="66" spans="1:23" ht="12.75">
      <c r="A66" s="24"/>
      <c r="B66" s="24"/>
      <c r="C66" s="24"/>
      <c r="D66" s="24"/>
      <c r="E66" s="24"/>
      <c r="F66" s="24"/>
      <c r="G66" s="24"/>
      <c r="H66" s="24"/>
      <c r="I66" s="24"/>
      <c r="J66" s="24"/>
      <c r="K66" s="24"/>
      <c r="L66" s="24"/>
      <c r="M66" s="24"/>
      <c r="N66" s="24"/>
      <c r="O66" s="24"/>
      <c r="P66" s="24"/>
      <c r="Q66" s="24"/>
      <c r="R66" s="24"/>
      <c r="S66" s="24"/>
      <c r="T66" s="24"/>
      <c r="U66" s="24"/>
      <c r="V66" s="24"/>
      <c r="W66" s="24"/>
    </row>
    <row r="67" spans="1:23" ht="12.75">
      <c r="A67" s="24"/>
      <c r="B67" s="24"/>
      <c r="C67" s="24"/>
      <c r="D67" s="24"/>
      <c r="E67" s="24"/>
      <c r="F67" s="24"/>
      <c r="G67" s="24"/>
      <c r="H67" s="24"/>
      <c r="I67" s="24"/>
      <c r="J67" s="24"/>
      <c r="K67" s="24"/>
      <c r="L67" s="24"/>
      <c r="M67" s="24"/>
      <c r="N67" s="24"/>
      <c r="O67" s="24"/>
      <c r="P67" s="24"/>
      <c r="Q67" s="24"/>
      <c r="R67" s="24"/>
      <c r="S67" s="24"/>
      <c r="T67" s="24"/>
      <c r="U67" s="24"/>
      <c r="V67" s="24"/>
      <c r="W67" s="24"/>
    </row>
    <row r="68" spans="1:23" ht="12.75">
      <c r="A68" s="24"/>
      <c r="B68" s="24"/>
      <c r="C68" s="24"/>
      <c r="D68" s="24"/>
      <c r="E68" s="24"/>
      <c r="F68" s="24"/>
      <c r="G68" s="24"/>
      <c r="H68" s="24"/>
      <c r="I68" s="24"/>
      <c r="J68" s="24"/>
      <c r="K68" s="24"/>
      <c r="L68" s="24"/>
      <c r="M68" s="24"/>
      <c r="N68" s="24"/>
      <c r="O68" s="24"/>
      <c r="P68" s="24"/>
      <c r="Q68" s="24"/>
      <c r="R68" s="24"/>
      <c r="S68" s="24"/>
      <c r="T68" s="24"/>
      <c r="U68" s="24"/>
      <c r="V68" s="24"/>
      <c r="W68" s="24"/>
    </row>
    <row r="69" spans="1:23" ht="12.75">
      <c r="A69" s="24"/>
      <c r="B69" s="24"/>
      <c r="C69" s="24"/>
      <c r="D69" s="24"/>
      <c r="E69" s="24"/>
      <c r="F69" s="24"/>
      <c r="G69" s="24"/>
      <c r="H69" s="24"/>
      <c r="I69" s="24"/>
      <c r="J69" s="24"/>
      <c r="K69" s="24"/>
      <c r="L69" s="24"/>
      <c r="M69" s="24"/>
      <c r="N69" s="24"/>
      <c r="O69" s="24"/>
      <c r="P69" s="24"/>
      <c r="Q69" s="24"/>
      <c r="R69" s="24"/>
      <c r="S69" s="24"/>
      <c r="T69" s="24"/>
      <c r="U69" s="24"/>
      <c r="V69" s="24"/>
      <c r="W69" s="24"/>
    </row>
    <row r="70" spans="1:23" ht="12.75">
      <c r="A70" s="24"/>
      <c r="B70" s="24"/>
      <c r="C70" s="24"/>
      <c r="D70" s="24"/>
      <c r="E70" s="24"/>
      <c r="F70" s="24"/>
      <c r="G70" s="24"/>
      <c r="H70" s="24"/>
      <c r="I70" s="24"/>
      <c r="J70" s="24"/>
      <c r="K70" s="24"/>
      <c r="L70" s="24"/>
      <c r="M70" s="24"/>
      <c r="N70" s="24"/>
      <c r="O70" s="24"/>
      <c r="P70" s="24"/>
      <c r="Q70" s="24"/>
      <c r="R70" s="24"/>
      <c r="S70" s="24"/>
      <c r="T70" s="24"/>
      <c r="U70" s="24"/>
      <c r="V70" s="24"/>
      <c r="W70" s="24"/>
    </row>
    <row r="71" spans="1:23" ht="12.75">
      <c r="A71" s="24"/>
      <c r="B71" s="24"/>
      <c r="C71" s="24"/>
      <c r="D71" s="24"/>
      <c r="E71" s="24"/>
      <c r="F71" s="24"/>
      <c r="G71" s="24"/>
      <c r="H71" s="24"/>
      <c r="I71" s="24"/>
      <c r="J71" s="24"/>
      <c r="K71" s="24"/>
      <c r="L71" s="24"/>
      <c r="M71" s="24"/>
      <c r="N71" s="24"/>
      <c r="O71" s="24"/>
      <c r="P71" s="24"/>
      <c r="Q71" s="24"/>
      <c r="R71" s="24"/>
      <c r="S71" s="24"/>
      <c r="T71" s="24"/>
      <c r="U71" s="24"/>
      <c r="V71" s="24"/>
      <c r="W71" s="24"/>
    </row>
    <row r="72" spans="1:23" ht="12.75">
      <c r="A72" s="24"/>
      <c r="B72" s="24"/>
      <c r="C72" s="24"/>
      <c r="D72" s="24"/>
      <c r="E72" s="24"/>
      <c r="F72" s="24"/>
      <c r="G72" s="24"/>
      <c r="H72" s="24"/>
      <c r="I72" s="24"/>
      <c r="J72" s="24"/>
      <c r="K72" s="24"/>
      <c r="L72" s="24"/>
      <c r="M72" s="24"/>
      <c r="N72" s="24"/>
      <c r="O72" s="24"/>
      <c r="P72" s="24"/>
      <c r="Q72" s="24"/>
      <c r="R72" s="24"/>
      <c r="S72" s="24"/>
      <c r="T72" s="24"/>
      <c r="U72" s="24"/>
      <c r="V72" s="24"/>
      <c r="W72" s="24"/>
    </row>
    <row r="73" spans="1:23" ht="12.75">
      <c r="A73" s="24"/>
      <c r="B73" s="24"/>
      <c r="C73" s="24"/>
      <c r="D73" s="24"/>
      <c r="E73" s="24"/>
      <c r="F73" s="24"/>
      <c r="G73" s="24"/>
      <c r="H73" s="24"/>
      <c r="I73" s="24"/>
      <c r="J73" s="24"/>
      <c r="K73" s="24"/>
      <c r="L73" s="24"/>
      <c r="M73" s="24"/>
      <c r="N73" s="24"/>
      <c r="O73" s="24"/>
      <c r="P73" s="24"/>
      <c r="Q73" s="24"/>
      <c r="R73" s="24"/>
      <c r="S73" s="24"/>
      <c r="T73" s="24"/>
      <c r="U73" s="24"/>
      <c r="V73" s="24"/>
      <c r="W73" s="24"/>
    </row>
    <row r="74" spans="1:23" ht="12.75">
      <c r="A74" s="24"/>
      <c r="B74" s="24"/>
      <c r="C74" s="24"/>
      <c r="D74" s="24"/>
      <c r="E74" s="24"/>
      <c r="F74" s="24"/>
      <c r="G74" s="24"/>
      <c r="H74" s="24"/>
      <c r="I74" s="24"/>
      <c r="J74" s="24"/>
      <c r="K74" s="24"/>
      <c r="L74" s="24"/>
      <c r="M74" s="24"/>
      <c r="N74" s="24"/>
      <c r="O74" s="24"/>
      <c r="P74" s="24"/>
      <c r="Q74" s="24"/>
      <c r="R74" s="24"/>
      <c r="S74" s="24"/>
      <c r="T74" s="24"/>
      <c r="U74" s="24"/>
      <c r="V74" s="24"/>
      <c r="W74" s="24"/>
    </row>
    <row r="75" spans="1:23" ht="12.75">
      <c r="A75" s="24"/>
      <c r="B75" s="24"/>
      <c r="C75" s="24"/>
      <c r="D75" s="24"/>
      <c r="E75" s="24"/>
      <c r="F75" s="24"/>
      <c r="G75" s="24"/>
      <c r="H75" s="24"/>
      <c r="I75" s="24"/>
      <c r="J75" s="24"/>
      <c r="K75" s="24"/>
      <c r="L75" s="24"/>
      <c r="M75" s="24"/>
      <c r="N75" s="24"/>
      <c r="O75" s="24"/>
      <c r="P75" s="24"/>
      <c r="Q75" s="24"/>
      <c r="R75" s="24"/>
      <c r="S75" s="24"/>
      <c r="T75" s="24"/>
      <c r="U75" s="24"/>
      <c r="V75" s="24"/>
      <c r="W75" s="24"/>
    </row>
    <row r="76" spans="1:23" ht="12.75">
      <c r="A76" s="24"/>
      <c r="B76" s="24"/>
      <c r="C76" s="24"/>
      <c r="D76" s="24"/>
      <c r="E76" s="24"/>
      <c r="F76" s="24"/>
      <c r="G76" s="24"/>
      <c r="H76" s="24"/>
      <c r="I76" s="24"/>
      <c r="J76" s="24"/>
      <c r="K76" s="24"/>
      <c r="L76" s="24"/>
      <c r="M76" s="24"/>
      <c r="N76" s="24"/>
      <c r="O76" s="24"/>
      <c r="P76" s="24"/>
      <c r="Q76" s="24"/>
      <c r="R76" s="24"/>
      <c r="S76" s="24"/>
      <c r="T76" s="24"/>
      <c r="U76" s="24"/>
      <c r="V76" s="24"/>
      <c r="W76" s="24"/>
    </row>
    <row r="77" spans="1:23" ht="12.75">
      <c r="A77" s="24"/>
      <c r="B77" s="24"/>
      <c r="C77" s="24"/>
      <c r="D77" s="24"/>
      <c r="E77" s="24"/>
      <c r="F77" s="24"/>
      <c r="G77" s="24"/>
      <c r="H77" s="24"/>
      <c r="I77" s="24"/>
      <c r="J77" s="24"/>
      <c r="K77" s="24"/>
      <c r="L77" s="24"/>
      <c r="M77" s="24"/>
      <c r="N77" s="24"/>
      <c r="O77" s="24"/>
      <c r="P77" s="24"/>
      <c r="Q77" s="24"/>
      <c r="R77" s="24"/>
      <c r="S77" s="24"/>
      <c r="T77" s="24"/>
      <c r="U77" s="24"/>
      <c r="V77" s="24"/>
      <c r="W77" s="24"/>
    </row>
    <row r="78" spans="1:23" ht="12.75">
      <c r="A78" s="24"/>
      <c r="B78" s="24"/>
      <c r="C78" s="24"/>
      <c r="D78" s="24"/>
      <c r="E78" s="24"/>
      <c r="F78" s="24"/>
      <c r="G78" s="24"/>
      <c r="H78" s="24"/>
      <c r="I78" s="24"/>
      <c r="J78" s="24"/>
      <c r="K78" s="24"/>
      <c r="L78" s="24"/>
      <c r="M78" s="24"/>
      <c r="N78" s="24"/>
      <c r="O78" s="24"/>
      <c r="P78" s="24"/>
      <c r="Q78" s="24"/>
      <c r="R78" s="24"/>
      <c r="S78" s="24"/>
      <c r="T78" s="24"/>
      <c r="U78" s="24"/>
      <c r="V78" s="24"/>
      <c r="W78" s="24"/>
    </row>
    <row r="79" spans="1:23" ht="12.75">
      <c r="A79" s="24"/>
      <c r="B79" s="24"/>
      <c r="C79" s="24"/>
      <c r="D79" s="24"/>
      <c r="E79" s="24"/>
      <c r="F79" s="24"/>
      <c r="G79" s="24"/>
      <c r="H79" s="24"/>
      <c r="I79" s="24"/>
      <c r="J79" s="24"/>
      <c r="K79" s="24"/>
      <c r="L79" s="24"/>
      <c r="M79" s="24"/>
      <c r="N79" s="24"/>
      <c r="O79" s="24"/>
      <c r="P79" s="24"/>
      <c r="Q79" s="24"/>
      <c r="R79" s="24"/>
      <c r="S79" s="24"/>
      <c r="T79" s="24"/>
      <c r="U79" s="24"/>
      <c r="V79" s="24"/>
      <c r="W79" s="24"/>
    </row>
    <row r="80" spans="1:23" ht="12.75">
      <c r="A80" s="24"/>
      <c r="B80" s="24"/>
      <c r="C80" s="24"/>
      <c r="D80" s="24"/>
      <c r="E80" s="24"/>
      <c r="F80" s="24"/>
      <c r="G80" s="24"/>
      <c r="H80" s="24"/>
      <c r="I80" s="24"/>
      <c r="J80" s="24"/>
      <c r="K80" s="24"/>
      <c r="L80" s="24"/>
      <c r="M80" s="24"/>
      <c r="N80" s="24"/>
      <c r="O80" s="24"/>
      <c r="P80" s="24"/>
      <c r="Q80" s="24"/>
      <c r="R80" s="24"/>
      <c r="S80" s="24"/>
      <c r="T80" s="24"/>
      <c r="U80" s="24"/>
      <c r="V80" s="24"/>
      <c r="W80" s="24"/>
    </row>
    <row r="81" spans="1:23" ht="12.75">
      <c r="A81" s="24"/>
      <c r="B81" s="24"/>
      <c r="C81" s="24"/>
      <c r="D81" s="24"/>
      <c r="E81" s="24"/>
      <c r="F81" s="24"/>
      <c r="G81" s="24"/>
      <c r="H81" s="24"/>
      <c r="I81" s="24"/>
      <c r="J81" s="24"/>
      <c r="K81" s="24"/>
      <c r="L81" s="24"/>
      <c r="M81" s="24"/>
      <c r="N81" s="24"/>
      <c r="O81" s="24"/>
      <c r="P81" s="24"/>
      <c r="Q81" s="24"/>
      <c r="R81" s="24"/>
      <c r="S81" s="24"/>
      <c r="T81" s="24"/>
      <c r="U81" s="24"/>
      <c r="V81" s="24"/>
      <c r="W81" s="24"/>
    </row>
    <row r="82" spans="1:23" ht="12.75">
      <c r="A82" s="24"/>
      <c r="B82" s="24"/>
      <c r="C82" s="24"/>
      <c r="D82" s="24"/>
      <c r="E82" s="24"/>
      <c r="F82" s="24"/>
      <c r="G82" s="24"/>
      <c r="H82" s="24"/>
      <c r="I82" s="24"/>
      <c r="J82" s="24"/>
      <c r="K82" s="24"/>
      <c r="L82" s="24"/>
      <c r="M82" s="24"/>
      <c r="N82" s="24"/>
      <c r="O82" s="24"/>
      <c r="P82" s="24"/>
      <c r="Q82" s="24"/>
      <c r="R82" s="24"/>
      <c r="S82" s="24"/>
      <c r="T82" s="24"/>
      <c r="U82" s="24"/>
      <c r="V82" s="24"/>
      <c r="W82" s="24"/>
    </row>
    <row r="83" spans="1:23" ht="12.75">
      <c r="A83" s="24"/>
      <c r="B83" s="24"/>
      <c r="C83" s="24"/>
      <c r="D83" s="24"/>
      <c r="E83" s="24"/>
      <c r="F83" s="24"/>
      <c r="G83" s="24"/>
      <c r="H83" s="24"/>
      <c r="I83" s="24"/>
      <c r="J83" s="24"/>
      <c r="K83" s="24"/>
      <c r="L83" s="24"/>
      <c r="M83" s="24"/>
      <c r="N83" s="24"/>
      <c r="O83" s="24"/>
      <c r="P83" s="24"/>
      <c r="Q83" s="24"/>
      <c r="R83" s="24"/>
      <c r="S83" s="24"/>
      <c r="T83" s="24"/>
      <c r="U83" s="24"/>
      <c r="V83" s="24"/>
      <c r="W83" s="24"/>
    </row>
    <row r="84" spans="1:23" ht="12.75">
      <c r="A84" s="24"/>
      <c r="B84" s="24"/>
      <c r="C84" s="24"/>
      <c r="D84" s="24"/>
      <c r="E84" s="24"/>
      <c r="F84" s="24"/>
      <c r="G84" s="24"/>
      <c r="H84" s="24"/>
      <c r="I84" s="24"/>
      <c r="J84" s="24"/>
      <c r="K84" s="24"/>
      <c r="L84" s="24"/>
      <c r="M84" s="24"/>
      <c r="N84" s="24"/>
      <c r="O84" s="24"/>
      <c r="P84" s="24"/>
      <c r="Q84" s="24"/>
      <c r="R84" s="24"/>
      <c r="S84" s="24"/>
      <c r="T84" s="24"/>
      <c r="U84" s="24"/>
      <c r="V84" s="24"/>
      <c r="W84" s="24"/>
    </row>
    <row r="85" spans="1:23" ht="12.75">
      <c r="A85" s="24"/>
      <c r="B85" s="24"/>
      <c r="C85" s="24"/>
      <c r="D85" s="24"/>
      <c r="E85" s="24"/>
      <c r="F85" s="24"/>
      <c r="G85" s="24"/>
      <c r="H85" s="24"/>
      <c r="I85" s="24"/>
      <c r="J85" s="24"/>
      <c r="K85" s="24"/>
      <c r="L85" s="24"/>
      <c r="M85" s="24"/>
      <c r="N85" s="24"/>
      <c r="O85" s="24"/>
      <c r="P85" s="24"/>
      <c r="Q85" s="24"/>
      <c r="R85" s="24"/>
      <c r="S85" s="24"/>
      <c r="T85" s="24"/>
      <c r="U85" s="24"/>
      <c r="V85" s="24"/>
      <c r="W85" s="24"/>
    </row>
    <row r="86" spans="1:23" ht="12.75">
      <c r="A86" s="24"/>
      <c r="B86" s="24"/>
      <c r="C86" s="24"/>
      <c r="D86" s="24"/>
      <c r="E86" s="24"/>
      <c r="F86" s="24"/>
      <c r="G86" s="24"/>
      <c r="H86" s="24"/>
      <c r="I86" s="24"/>
      <c r="J86" s="24"/>
      <c r="K86" s="24"/>
      <c r="L86" s="24"/>
      <c r="M86" s="24"/>
      <c r="N86" s="24"/>
      <c r="O86" s="24"/>
      <c r="P86" s="24"/>
      <c r="Q86" s="24"/>
      <c r="R86" s="24"/>
      <c r="S86" s="24"/>
      <c r="T86" s="24"/>
      <c r="U86" s="24"/>
      <c r="V86" s="24"/>
      <c r="W86" s="24"/>
    </row>
    <row r="87" spans="1:23" ht="12.75">
      <c r="A87" s="24"/>
      <c r="B87" s="24"/>
      <c r="C87" s="24"/>
      <c r="D87" s="24"/>
      <c r="E87" s="24"/>
      <c r="F87" s="24"/>
      <c r="G87" s="24"/>
      <c r="H87" s="24"/>
      <c r="I87" s="24"/>
      <c r="J87" s="24"/>
      <c r="K87" s="24"/>
      <c r="L87" s="24"/>
      <c r="M87" s="24"/>
      <c r="N87" s="24"/>
      <c r="O87" s="24"/>
      <c r="P87" s="24"/>
      <c r="Q87" s="24"/>
      <c r="R87" s="24"/>
      <c r="S87" s="24"/>
      <c r="T87" s="24"/>
      <c r="U87" s="24"/>
      <c r="V87" s="24"/>
      <c r="W87" s="24"/>
    </row>
    <row r="88" spans="1:23" ht="12.75">
      <c r="A88" s="24"/>
      <c r="B88" s="24"/>
      <c r="C88" s="24"/>
      <c r="D88" s="24"/>
      <c r="E88" s="24"/>
      <c r="F88" s="24"/>
      <c r="G88" s="24"/>
      <c r="H88" s="24"/>
      <c r="I88" s="24"/>
      <c r="J88" s="24"/>
      <c r="K88" s="24"/>
      <c r="L88" s="24"/>
      <c r="M88" s="24"/>
      <c r="N88" s="24"/>
      <c r="O88" s="24"/>
      <c r="P88" s="24"/>
      <c r="Q88" s="24"/>
      <c r="R88" s="24"/>
      <c r="S88" s="24"/>
      <c r="T88" s="24"/>
      <c r="U88" s="24"/>
      <c r="V88" s="24"/>
      <c r="W88" s="24"/>
    </row>
    <row r="89" spans="1:23" ht="12.75">
      <c r="A89" s="24"/>
      <c r="B89" s="24"/>
      <c r="C89" s="24"/>
      <c r="D89" s="24"/>
      <c r="E89" s="24"/>
      <c r="F89" s="24"/>
      <c r="G89" s="24"/>
      <c r="H89" s="24"/>
      <c r="I89" s="24"/>
      <c r="J89" s="24"/>
      <c r="K89" s="24"/>
      <c r="L89" s="24"/>
      <c r="M89" s="24"/>
      <c r="N89" s="24"/>
      <c r="O89" s="24"/>
      <c r="P89" s="24"/>
      <c r="Q89" s="24"/>
      <c r="R89" s="24"/>
      <c r="S89" s="24"/>
      <c r="T89" s="24"/>
      <c r="U89" s="24"/>
      <c r="V89" s="24"/>
      <c r="W89" s="24"/>
    </row>
    <row r="90" spans="1:23" ht="12.75">
      <c r="A90" s="24"/>
      <c r="B90" s="24"/>
      <c r="C90" s="24"/>
      <c r="D90" s="24"/>
      <c r="E90" s="24"/>
      <c r="F90" s="24"/>
      <c r="G90" s="24"/>
      <c r="H90" s="24"/>
      <c r="I90" s="24"/>
      <c r="J90" s="24"/>
      <c r="K90" s="24"/>
      <c r="L90" s="24"/>
      <c r="M90" s="24"/>
      <c r="N90" s="24"/>
      <c r="O90" s="24"/>
      <c r="P90" s="24"/>
      <c r="Q90" s="24"/>
      <c r="R90" s="24"/>
      <c r="S90" s="24"/>
      <c r="T90" s="24"/>
      <c r="U90" s="24"/>
      <c r="V90" s="24"/>
      <c r="W90" s="24"/>
    </row>
    <row r="91" spans="1:23" ht="12.75">
      <c r="A91" s="24"/>
      <c r="B91" s="24"/>
      <c r="C91" s="24"/>
      <c r="D91" s="24"/>
      <c r="E91" s="24"/>
      <c r="F91" s="24"/>
      <c r="G91" s="24"/>
      <c r="H91" s="24"/>
      <c r="I91" s="24"/>
      <c r="J91" s="24"/>
      <c r="K91" s="24"/>
      <c r="L91" s="24"/>
      <c r="M91" s="24"/>
      <c r="N91" s="24"/>
      <c r="O91" s="24"/>
      <c r="P91" s="24"/>
      <c r="Q91" s="24"/>
      <c r="R91" s="24"/>
      <c r="S91" s="24"/>
      <c r="T91" s="24"/>
      <c r="U91" s="24"/>
      <c r="V91" s="24"/>
      <c r="W91" s="24"/>
    </row>
    <row r="92" spans="1:23" ht="12.75">
      <c r="A92" s="24"/>
      <c r="B92" s="24"/>
      <c r="C92" s="24"/>
      <c r="D92" s="24"/>
      <c r="E92" s="24"/>
      <c r="F92" s="24"/>
      <c r="G92" s="24"/>
      <c r="H92" s="24"/>
      <c r="I92" s="24"/>
      <c r="J92" s="24"/>
      <c r="K92" s="24"/>
      <c r="L92" s="24"/>
      <c r="M92" s="24"/>
      <c r="N92" s="24"/>
      <c r="O92" s="24"/>
      <c r="P92" s="24"/>
      <c r="Q92" s="24"/>
      <c r="R92" s="24"/>
      <c r="S92" s="24"/>
      <c r="T92" s="24"/>
      <c r="U92" s="24"/>
      <c r="V92" s="24"/>
      <c r="W92" s="24"/>
    </row>
    <row r="93" spans="1:23" ht="12.75">
      <c r="A93" s="24"/>
      <c r="B93" s="24"/>
      <c r="C93" s="24"/>
      <c r="D93" s="24"/>
      <c r="E93" s="24"/>
      <c r="F93" s="24"/>
      <c r="G93" s="24"/>
      <c r="H93" s="24"/>
      <c r="I93" s="24"/>
      <c r="J93" s="24"/>
      <c r="K93" s="24"/>
      <c r="L93" s="24"/>
      <c r="M93" s="24"/>
      <c r="N93" s="24"/>
      <c r="O93" s="24"/>
      <c r="P93" s="24"/>
      <c r="Q93" s="24"/>
      <c r="R93" s="24"/>
      <c r="S93" s="24"/>
      <c r="T93" s="24"/>
      <c r="U93" s="24"/>
      <c r="V93" s="24"/>
      <c r="W93" s="24"/>
    </row>
    <row r="94" spans="1:23" ht="12.75">
      <c r="A94" s="24"/>
      <c r="B94" s="24"/>
      <c r="C94" s="24"/>
      <c r="D94" s="24"/>
      <c r="E94" s="24"/>
      <c r="F94" s="24"/>
      <c r="G94" s="24"/>
      <c r="H94" s="24"/>
      <c r="I94" s="24"/>
      <c r="J94" s="24"/>
      <c r="K94" s="24"/>
      <c r="L94" s="24"/>
      <c r="M94" s="24"/>
      <c r="N94" s="24"/>
      <c r="O94" s="24"/>
      <c r="P94" s="24"/>
      <c r="Q94" s="24"/>
      <c r="R94" s="24"/>
      <c r="S94" s="24"/>
      <c r="T94" s="24"/>
      <c r="U94" s="24"/>
      <c r="V94" s="24"/>
      <c r="W94" s="24"/>
    </row>
    <row r="95" spans="1:23" ht="12.75">
      <c r="A95" s="24"/>
      <c r="B95" s="24"/>
      <c r="C95" s="24"/>
      <c r="D95" s="24"/>
      <c r="E95" s="24"/>
      <c r="F95" s="24"/>
      <c r="G95" s="24"/>
      <c r="H95" s="24"/>
      <c r="I95" s="24"/>
      <c r="J95" s="24"/>
      <c r="K95" s="24"/>
      <c r="L95" s="24"/>
      <c r="M95" s="24"/>
      <c r="N95" s="24"/>
      <c r="O95" s="24"/>
      <c r="P95" s="24"/>
      <c r="Q95" s="24"/>
      <c r="R95" s="24"/>
      <c r="S95" s="24"/>
      <c r="T95" s="24"/>
      <c r="U95" s="24"/>
      <c r="V95" s="24"/>
      <c r="W95" s="24"/>
    </row>
    <row r="96" spans="1:23" ht="12.75">
      <c r="A96" s="24"/>
      <c r="B96" s="24"/>
      <c r="C96" s="24"/>
      <c r="D96" s="24"/>
      <c r="E96" s="24"/>
      <c r="F96" s="24"/>
      <c r="G96" s="24"/>
      <c r="H96" s="24"/>
      <c r="I96" s="24"/>
      <c r="J96" s="24"/>
      <c r="K96" s="24"/>
      <c r="L96" s="24"/>
      <c r="M96" s="24"/>
      <c r="N96" s="24"/>
      <c r="O96" s="24"/>
      <c r="P96" s="24"/>
      <c r="Q96" s="24"/>
      <c r="R96" s="24"/>
      <c r="S96" s="24"/>
      <c r="T96" s="24"/>
      <c r="U96" s="24"/>
      <c r="V96" s="24"/>
      <c r="W96" s="24"/>
    </row>
    <row r="97" spans="1:23" ht="12.75">
      <c r="A97" s="24"/>
      <c r="B97" s="24"/>
      <c r="C97" s="24"/>
      <c r="D97" s="24"/>
      <c r="E97" s="24"/>
      <c r="F97" s="24"/>
      <c r="G97" s="24"/>
      <c r="H97" s="24"/>
      <c r="I97" s="24"/>
      <c r="J97" s="24"/>
      <c r="K97" s="24"/>
      <c r="L97" s="24"/>
      <c r="M97" s="24"/>
      <c r="N97" s="24"/>
      <c r="O97" s="24"/>
      <c r="P97" s="24"/>
      <c r="Q97" s="24"/>
      <c r="R97" s="24"/>
      <c r="S97" s="24"/>
      <c r="T97" s="24"/>
      <c r="U97" s="24"/>
      <c r="V97" s="24"/>
      <c r="W97" s="24"/>
    </row>
    <row r="98" spans="1:23" ht="12.75">
      <c r="A98" s="24"/>
      <c r="B98" s="24"/>
      <c r="C98" s="24"/>
      <c r="D98" s="24"/>
      <c r="E98" s="24"/>
      <c r="F98" s="24"/>
      <c r="G98" s="24"/>
      <c r="H98" s="24"/>
      <c r="I98" s="24"/>
      <c r="J98" s="24"/>
      <c r="K98" s="24"/>
      <c r="L98" s="24"/>
      <c r="M98" s="24"/>
      <c r="N98" s="24"/>
      <c r="O98" s="24"/>
      <c r="P98" s="24"/>
      <c r="Q98" s="24"/>
      <c r="R98" s="24"/>
      <c r="S98" s="24"/>
      <c r="T98" s="24"/>
      <c r="U98" s="24"/>
      <c r="V98" s="24"/>
      <c r="W98" s="24"/>
    </row>
    <row r="99" spans="1:23" ht="12.75">
      <c r="A99" s="24"/>
      <c r="B99" s="24"/>
      <c r="C99" s="24"/>
      <c r="D99" s="24"/>
      <c r="E99" s="24"/>
      <c r="F99" s="24"/>
      <c r="G99" s="24"/>
      <c r="H99" s="24"/>
      <c r="I99" s="24"/>
      <c r="J99" s="24"/>
      <c r="K99" s="24"/>
      <c r="L99" s="24"/>
      <c r="M99" s="24"/>
      <c r="N99" s="24"/>
      <c r="O99" s="24"/>
      <c r="P99" s="24"/>
      <c r="Q99" s="24"/>
      <c r="R99" s="24"/>
      <c r="S99" s="24"/>
      <c r="T99" s="24"/>
      <c r="U99" s="24"/>
      <c r="V99" s="24"/>
      <c r="W99" s="24"/>
    </row>
    <row r="100" spans="1:23" ht="12.75">
      <c r="A100" s="24"/>
      <c r="B100" s="24"/>
      <c r="C100" s="24"/>
      <c r="D100" s="24"/>
      <c r="E100" s="24"/>
      <c r="F100" s="24"/>
      <c r="G100" s="24"/>
      <c r="H100" s="24"/>
      <c r="I100" s="24"/>
      <c r="J100" s="24"/>
      <c r="K100" s="24"/>
      <c r="L100" s="24"/>
      <c r="M100" s="24"/>
      <c r="N100" s="24"/>
      <c r="O100" s="24"/>
      <c r="P100" s="24"/>
      <c r="Q100" s="24"/>
      <c r="R100" s="24"/>
      <c r="S100" s="24"/>
      <c r="T100" s="24"/>
      <c r="U100" s="24"/>
      <c r="V100" s="24"/>
      <c r="W100" s="24"/>
    </row>
    <row r="101" spans="1:23" ht="12.75">
      <c r="A101" s="24"/>
      <c r="B101" s="24"/>
      <c r="C101" s="24"/>
      <c r="D101" s="24"/>
      <c r="E101" s="24"/>
      <c r="F101" s="24"/>
      <c r="G101" s="24"/>
      <c r="H101" s="24"/>
      <c r="I101" s="24"/>
      <c r="J101" s="24"/>
      <c r="K101" s="24"/>
      <c r="L101" s="24"/>
      <c r="M101" s="24"/>
      <c r="N101" s="24"/>
      <c r="O101" s="24"/>
      <c r="P101" s="24"/>
      <c r="Q101" s="24"/>
      <c r="R101" s="24"/>
      <c r="S101" s="24"/>
      <c r="T101" s="24"/>
      <c r="U101" s="24"/>
      <c r="V101" s="24"/>
      <c r="W101" s="24"/>
    </row>
    <row r="102" spans="1:23" ht="12.75">
      <c r="A102" s="24"/>
      <c r="B102" s="24"/>
      <c r="C102" s="24"/>
      <c r="D102" s="24"/>
      <c r="E102" s="24"/>
      <c r="F102" s="24"/>
      <c r="G102" s="24"/>
      <c r="H102" s="24"/>
      <c r="I102" s="24"/>
      <c r="J102" s="24"/>
      <c r="K102" s="24"/>
      <c r="L102" s="24"/>
      <c r="M102" s="24"/>
      <c r="N102" s="24"/>
      <c r="O102" s="24"/>
      <c r="P102" s="24"/>
      <c r="Q102" s="24"/>
      <c r="R102" s="24"/>
      <c r="S102" s="24"/>
      <c r="T102" s="24"/>
      <c r="U102" s="24"/>
      <c r="V102" s="24"/>
      <c r="W102" s="24"/>
    </row>
    <row r="103" spans="1:23" ht="12.75">
      <c r="A103" s="24"/>
      <c r="B103" s="24"/>
      <c r="C103" s="24"/>
      <c r="D103" s="24"/>
      <c r="E103" s="24"/>
      <c r="F103" s="24"/>
      <c r="G103" s="24"/>
      <c r="H103" s="24"/>
      <c r="I103" s="24"/>
      <c r="J103" s="24"/>
      <c r="K103" s="24"/>
      <c r="L103" s="24"/>
      <c r="M103" s="24"/>
      <c r="N103" s="24"/>
      <c r="O103" s="24"/>
      <c r="P103" s="24"/>
      <c r="Q103" s="24"/>
      <c r="R103" s="24"/>
      <c r="S103" s="24"/>
      <c r="T103" s="24"/>
      <c r="U103" s="24"/>
      <c r="V103" s="24"/>
      <c r="W103" s="24"/>
    </row>
    <row r="104" spans="1:23" ht="12.75">
      <c r="A104" s="24"/>
      <c r="B104" s="24"/>
      <c r="C104" s="24"/>
      <c r="D104" s="24"/>
      <c r="E104" s="24"/>
      <c r="F104" s="24"/>
      <c r="G104" s="24"/>
      <c r="H104" s="24"/>
      <c r="I104" s="24"/>
      <c r="J104" s="24"/>
      <c r="K104" s="24"/>
      <c r="L104" s="24"/>
      <c r="M104" s="24"/>
      <c r="N104" s="24"/>
      <c r="O104" s="24"/>
      <c r="P104" s="24"/>
      <c r="Q104" s="24"/>
      <c r="R104" s="24"/>
      <c r="S104" s="24"/>
      <c r="T104" s="24"/>
      <c r="U104" s="24"/>
      <c r="V104" s="24"/>
      <c r="W104" s="24"/>
    </row>
    <row r="105" spans="1:23" ht="12.75">
      <c r="A105" s="24"/>
      <c r="B105" s="24"/>
      <c r="C105" s="24"/>
      <c r="D105" s="24"/>
      <c r="E105" s="24"/>
      <c r="F105" s="24"/>
      <c r="G105" s="24"/>
      <c r="H105" s="24"/>
      <c r="I105" s="24"/>
      <c r="J105" s="24"/>
      <c r="K105" s="24"/>
      <c r="L105" s="24"/>
      <c r="M105" s="24"/>
      <c r="N105" s="24"/>
      <c r="O105" s="24"/>
      <c r="P105" s="24"/>
      <c r="Q105" s="24"/>
      <c r="R105" s="24"/>
      <c r="S105" s="24"/>
      <c r="T105" s="24"/>
      <c r="U105" s="24"/>
      <c r="V105" s="24"/>
      <c r="W105" s="24"/>
    </row>
    <row r="106" spans="1:23" ht="12.75">
      <c r="A106" s="24"/>
      <c r="B106" s="24"/>
      <c r="C106" s="24"/>
      <c r="D106" s="24"/>
      <c r="E106" s="24"/>
      <c r="F106" s="24"/>
      <c r="G106" s="24"/>
      <c r="H106" s="24"/>
      <c r="I106" s="24"/>
      <c r="J106" s="24"/>
      <c r="K106" s="24"/>
      <c r="L106" s="24"/>
      <c r="M106" s="24"/>
      <c r="N106" s="24"/>
      <c r="O106" s="24"/>
      <c r="P106" s="24"/>
      <c r="Q106" s="24"/>
      <c r="R106" s="24"/>
      <c r="S106" s="24"/>
      <c r="T106" s="24"/>
      <c r="U106" s="24"/>
      <c r="V106" s="24"/>
      <c r="W106" s="24"/>
    </row>
    <row r="107" spans="1:23" ht="12.75">
      <c r="A107" s="24"/>
      <c r="B107" s="24"/>
      <c r="C107" s="24"/>
      <c r="D107" s="24"/>
      <c r="E107" s="24"/>
      <c r="F107" s="24"/>
      <c r="G107" s="24"/>
      <c r="H107" s="24"/>
      <c r="I107" s="24"/>
      <c r="J107" s="24"/>
      <c r="K107" s="24"/>
      <c r="L107" s="24"/>
      <c r="M107" s="24"/>
      <c r="N107" s="24"/>
      <c r="O107" s="24"/>
      <c r="P107" s="24"/>
      <c r="Q107" s="24"/>
      <c r="R107" s="24"/>
      <c r="S107" s="24"/>
      <c r="T107" s="24"/>
      <c r="U107" s="24"/>
      <c r="V107" s="24"/>
      <c r="W107" s="24"/>
    </row>
    <row r="108" spans="1:23" ht="12.75">
      <c r="A108" s="24"/>
      <c r="B108" s="24"/>
      <c r="C108" s="24"/>
      <c r="D108" s="24"/>
      <c r="E108" s="24"/>
      <c r="F108" s="24"/>
      <c r="G108" s="24"/>
      <c r="H108" s="24"/>
      <c r="I108" s="24"/>
      <c r="J108" s="24"/>
      <c r="K108" s="24"/>
      <c r="L108" s="24"/>
      <c r="M108" s="24"/>
      <c r="N108" s="24"/>
      <c r="O108" s="24"/>
      <c r="P108" s="24"/>
      <c r="Q108" s="24"/>
      <c r="R108" s="24"/>
      <c r="S108" s="24"/>
      <c r="T108" s="24"/>
      <c r="U108" s="24"/>
      <c r="V108" s="24"/>
      <c r="W108" s="24"/>
    </row>
    <row r="109" spans="1:23" ht="12.75">
      <c r="A109" s="24"/>
      <c r="B109" s="24"/>
      <c r="C109" s="24"/>
      <c r="D109" s="24"/>
      <c r="E109" s="24"/>
      <c r="F109" s="24"/>
      <c r="G109" s="24"/>
      <c r="H109" s="24"/>
      <c r="I109" s="24"/>
      <c r="J109" s="24"/>
      <c r="K109" s="24"/>
      <c r="L109" s="24"/>
      <c r="M109" s="24"/>
      <c r="N109" s="24"/>
      <c r="O109" s="24"/>
      <c r="P109" s="24"/>
      <c r="Q109" s="24"/>
      <c r="R109" s="24"/>
      <c r="S109" s="24"/>
      <c r="T109" s="24"/>
      <c r="U109" s="24"/>
      <c r="V109" s="24"/>
      <c r="W109" s="24"/>
    </row>
    <row r="110" spans="1:23" ht="12.75">
      <c r="A110" s="24"/>
      <c r="B110" s="24"/>
      <c r="C110" s="24"/>
      <c r="D110" s="24"/>
      <c r="E110" s="24"/>
      <c r="F110" s="24"/>
      <c r="G110" s="24"/>
      <c r="H110" s="24"/>
      <c r="I110" s="24"/>
      <c r="J110" s="24"/>
      <c r="K110" s="24"/>
      <c r="L110" s="24"/>
      <c r="M110" s="24"/>
      <c r="N110" s="24"/>
      <c r="O110" s="24"/>
      <c r="P110" s="24"/>
      <c r="Q110" s="24"/>
      <c r="R110" s="24"/>
      <c r="S110" s="24"/>
      <c r="T110" s="24"/>
      <c r="U110" s="24"/>
      <c r="V110" s="24"/>
      <c r="W110" s="24"/>
    </row>
    <row r="111" spans="1:23" ht="12.75">
      <c r="A111" s="24"/>
      <c r="B111" s="24"/>
      <c r="C111" s="24"/>
      <c r="D111" s="24"/>
      <c r="E111" s="24"/>
      <c r="F111" s="24"/>
      <c r="G111" s="24"/>
      <c r="H111" s="24"/>
      <c r="I111" s="24"/>
      <c r="J111" s="24"/>
      <c r="K111" s="24"/>
      <c r="L111" s="24"/>
      <c r="M111" s="24"/>
      <c r="N111" s="24"/>
      <c r="O111" s="24"/>
      <c r="P111" s="24"/>
      <c r="Q111" s="24"/>
      <c r="R111" s="24"/>
      <c r="S111" s="24"/>
      <c r="T111" s="24"/>
      <c r="U111" s="24"/>
      <c r="V111" s="24"/>
      <c r="W111" s="24"/>
    </row>
    <row r="112" spans="1:23" ht="12.75">
      <c r="A112" s="24"/>
      <c r="B112" s="24"/>
      <c r="C112" s="24"/>
      <c r="D112" s="24"/>
      <c r="E112" s="24"/>
      <c r="F112" s="24"/>
      <c r="G112" s="24"/>
      <c r="H112" s="24"/>
      <c r="I112" s="24"/>
      <c r="J112" s="24"/>
      <c r="K112" s="24"/>
      <c r="L112" s="24"/>
      <c r="M112" s="24"/>
      <c r="N112" s="24"/>
      <c r="O112" s="24"/>
      <c r="P112" s="24"/>
      <c r="Q112" s="24"/>
      <c r="R112" s="24"/>
      <c r="S112" s="24"/>
      <c r="T112" s="24"/>
      <c r="U112" s="24"/>
      <c r="V112" s="24"/>
      <c r="W112" s="24"/>
    </row>
    <row r="113" spans="1:23" ht="12.75">
      <c r="A113" s="24"/>
      <c r="B113" s="24"/>
      <c r="C113" s="24"/>
      <c r="D113" s="24"/>
      <c r="E113" s="24"/>
      <c r="F113" s="24"/>
      <c r="G113" s="24"/>
      <c r="H113" s="24"/>
      <c r="I113" s="24"/>
      <c r="J113" s="24"/>
      <c r="K113" s="24"/>
      <c r="L113" s="24"/>
      <c r="M113" s="24"/>
      <c r="N113" s="24"/>
      <c r="O113" s="24"/>
      <c r="P113" s="24"/>
      <c r="Q113" s="24"/>
      <c r="R113" s="24"/>
      <c r="S113" s="24"/>
      <c r="T113" s="24"/>
      <c r="U113" s="24"/>
      <c r="V113" s="24"/>
      <c r="W113" s="24"/>
    </row>
    <row r="114" spans="1:23" ht="12.75">
      <c r="A114" s="24"/>
      <c r="B114" s="24"/>
      <c r="C114" s="24"/>
      <c r="D114" s="24"/>
      <c r="E114" s="24"/>
      <c r="F114" s="24"/>
      <c r="G114" s="24"/>
      <c r="H114" s="24"/>
      <c r="I114" s="24"/>
      <c r="J114" s="24"/>
      <c r="K114" s="24"/>
      <c r="L114" s="24"/>
      <c r="M114" s="24"/>
      <c r="N114" s="24"/>
      <c r="O114" s="24"/>
      <c r="P114" s="24"/>
      <c r="Q114" s="24"/>
      <c r="R114" s="24"/>
      <c r="S114" s="24"/>
      <c r="T114" s="24"/>
      <c r="U114" s="24"/>
      <c r="V114" s="24"/>
      <c r="W114" s="24"/>
    </row>
    <row r="115" spans="1:23" ht="12.75">
      <c r="A115" s="24"/>
      <c r="B115" s="24"/>
      <c r="C115" s="24"/>
      <c r="D115" s="24"/>
      <c r="E115" s="24"/>
      <c r="F115" s="24"/>
      <c r="G115" s="24"/>
      <c r="H115" s="24"/>
      <c r="I115" s="24"/>
      <c r="J115" s="24"/>
      <c r="K115" s="24"/>
      <c r="L115" s="24"/>
      <c r="M115" s="24"/>
      <c r="N115" s="24"/>
      <c r="O115" s="24"/>
      <c r="P115" s="24"/>
      <c r="Q115" s="24"/>
      <c r="R115" s="24"/>
      <c r="S115" s="24"/>
      <c r="T115" s="24"/>
      <c r="U115" s="24"/>
      <c r="V115" s="24"/>
      <c r="W115" s="24"/>
    </row>
    <row r="116" spans="1:23" ht="12.75">
      <c r="A116" s="24"/>
      <c r="B116" s="24"/>
      <c r="C116" s="24"/>
      <c r="D116" s="24"/>
      <c r="E116" s="24"/>
      <c r="F116" s="24"/>
      <c r="G116" s="24"/>
      <c r="H116" s="24"/>
      <c r="I116" s="24"/>
      <c r="J116" s="24"/>
      <c r="K116" s="24"/>
      <c r="L116" s="24"/>
      <c r="M116" s="24"/>
      <c r="N116" s="24"/>
      <c r="O116" s="24"/>
      <c r="P116" s="24"/>
      <c r="Q116" s="24"/>
      <c r="R116" s="24"/>
      <c r="S116" s="24"/>
      <c r="T116" s="24"/>
      <c r="U116" s="24"/>
      <c r="V116" s="24"/>
      <c r="W116" s="24"/>
    </row>
    <row r="117" spans="1:23" ht="12.75">
      <c r="A117" s="24"/>
      <c r="B117" s="24"/>
      <c r="C117" s="24"/>
      <c r="D117" s="24"/>
      <c r="E117" s="24"/>
      <c r="F117" s="24"/>
      <c r="G117" s="24"/>
      <c r="H117" s="24"/>
      <c r="I117" s="24"/>
      <c r="J117" s="24"/>
      <c r="K117" s="24"/>
      <c r="L117" s="24"/>
      <c r="M117" s="24"/>
      <c r="N117" s="24"/>
      <c r="O117" s="24"/>
      <c r="P117" s="24"/>
      <c r="Q117" s="24"/>
      <c r="R117" s="24"/>
      <c r="S117" s="24"/>
      <c r="T117" s="24"/>
      <c r="U117" s="24"/>
      <c r="V117" s="24"/>
      <c r="W117" s="24"/>
    </row>
    <row r="118" spans="1:23" ht="12.75">
      <c r="A118" s="24"/>
      <c r="B118" s="24"/>
      <c r="C118" s="24"/>
      <c r="D118" s="24"/>
      <c r="E118" s="24"/>
      <c r="F118" s="24"/>
      <c r="G118" s="24"/>
      <c r="H118" s="24"/>
      <c r="I118" s="24"/>
      <c r="J118" s="24"/>
      <c r="K118" s="24"/>
      <c r="L118" s="24"/>
      <c r="M118" s="24"/>
      <c r="N118" s="24"/>
      <c r="O118" s="24"/>
      <c r="P118" s="24"/>
      <c r="Q118" s="24"/>
      <c r="R118" s="24"/>
      <c r="S118" s="24"/>
      <c r="T118" s="24"/>
      <c r="U118" s="24"/>
      <c r="V118" s="24"/>
      <c r="W118" s="24"/>
    </row>
    <row r="119" spans="1:23" ht="12.75">
      <c r="A119" s="24"/>
      <c r="B119" s="24"/>
      <c r="C119" s="24"/>
      <c r="D119" s="24"/>
      <c r="E119" s="24"/>
      <c r="F119" s="24"/>
      <c r="G119" s="24"/>
      <c r="H119" s="24"/>
      <c r="I119" s="24"/>
      <c r="J119" s="24"/>
      <c r="K119" s="24"/>
      <c r="L119" s="24"/>
      <c r="M119" s="24"/>
      <c r="N119" s="24"/>
      <c r="O119" s="24"/>
      <c r="P119" s="24"/>
      <c r="Q119" s="24"/>
      <c r="R119" s="24"/>
      <c r="S119" s="24"/>
      <c r="T119" s="24"/>
      <c r="U119" s="24"/>
      <c r="V119" s="24"/>
      <c r="W119" s="24"/>
    </row>
    <row r="120" spans="1:23" ht="12.75">
      <c r="A120" s="24"/>
      <c r="B120" s="24"/>
      <c r="C120" s="24"/>
      <c r="D120" s="24"/>
      <c r="E120" s="24"/>
      <c r="F120" s="24"/>
      <c r="G120" s="24"/>
      <c r="H120" s="24"/>
      <c r="I120" s="24"/>
      <c r="J120" s="24"/>
      <c r="K120" s="24"/>
      <c r="L120" s="24"/>
      <c r="M120" s="24"/>
      <c r="N120" s="24"/>
      <c r="O120" s="24"/>
      <c r="P120" s="24"/>
      <c r="Q120" s="24"/>
      <c r="R120" s="24"/>
      <c r="S120" s="24"/>
      <c r="T120" s="24"/>
      <c r="U120" s="24"/>
      <c r="V120" s="24"/>
      <c r="W120" s="24"/>
    </row>
    <row r="121" spans="1:23" ht="12.75">
      <c r="A121" s="24"/>
      <c r="B121" s="24"/>
      <c r="C121" s="24"/>
      <c r="D121" s="24"/>
      <c r="E121" s="24"/>
      <c r="F121" s="24"/>
      <c r="G121" s="24"/>
      <c r="H121" s="24"/>
      <c r="I121" s="24"/>
      <c r="J121" s="24"/>
      <c r="K121" s="24"/>
      <c r="L121" s="24"/>
      <c r="M121" s="24"/>
      <c r="N121" s="24"/>
      <c r="O121" s="24"/>
      <c r="P121" s="24"/>
      <c r="Q121" s="24"/>
      <c r="R121" s="24"/>
      <c r="S121" s="24"/>
      <c r="T121" s="24"/>
      <c r="U121" s="24"/>
      <c r="V121" s="24"/>
      <c r="W121" s="24"/>
    </row>
    <row r="122" spans="1:23" ht="12.75">
      <c r="A122" s="24"/>
      <c r="B122" s="24"/>
      <c r="C122" s="24"/>
      <c r="D122" s="24"/>
      <c r="E122" s="24"/>
      <c r="F122" s="24"/>
      <c r="G122" s="24"/>
      <c r="H122" s="24"/>
      <c r="I122" s="24"/>
      <c r="J122" s="24"/>
      <c r="K122" s="24"/>
      <c r="L122" s="24"/>
      <c r="M122" s="24"/>
      <c r="N122" s="24"/>
      <c r="O122" s="24"/>
      <c r="P122" s="24"/>
      <c r="Q122" s="24"/>
      <c r="R122" s="24"/>
      <c r="S122" s="24"/>
      <c r="T122" s="24"/>
      <c r="U122" s="24"/>
      <c r="V122" s="24"/>
      <c r="W122" s="24"/>
    </row>
    <row r="123" spans="1:23" ht="12.75">
      <c r="A123" s="24"/>
      <c r="B123" s="24"/>
      <c r="C123" s="24"/>
      <c r="D123" s="24"/>
      <c r="E123" s="24"/>
      <c r="F123" s="24"/>
      <c r="G123" s="24"/>
      <c r="H123" s="24"/>
      <c r="I123" s="24"/>
      <c r="J123" s="24"/>
      <c r="K123" s="24"/>
      <c r="L123" s="24"/>
      <c r="M123" s="24"/>
      <c r="N123" s="24"/>
      <c r="O123" s="24"/>
      <c r="P123" s="24"/>
      <c r="Q123" s="24"/>
      <c r="R123" s="24"/>
      <c r="S123" s="24"/>
      <c r="T123" s="24"/>
      <c r="U123" s="24"/>
      <c r="V123" s="24"/>
      <c r="W123" s="24"/>
    </row>
    <row r="124" spans="1:23" ht="12.75">
      <c r="A124" s="24"/>
      <c r="B124" s="24"/>
      <c r="C124" s="24"/>
      <c r="D124" s="24"/>
      <c r="E124" s="24"/>
      <c r="F124" s="24"/>
      <c r="G124" s="24"/>
      <c r="H124" s="24"/>
      <c r="I124" s="24"/>
      <c r="J124" s="24"/>
      <c r="K124" s="24"/>
      <c r="L124" s="24"/>
      <c r="M124" s="24"/>
      <c r="N124" s="24"/>
      <c r="O124" s="24"/>
      <c r="P124" s="24"/>
      <c r="Q124" s="24"/>
      <c r="R124" s="24"/>
      <c r="S124" s="24"/>
      <c r="T124" s="24"/>
      <c r="U124" s="24"/>
      <c r="V124" s="24"/>
      <c r="W124" s="24"/>
    </row>
    <row r="125" spans="1:23" ht="12.75">
      <c r="A125" s="24"/>
      <c r="B125" s="24"/>
      <c r="C125" s="24"/>
      <c r="D125" s="24"/>
      <c r="E125" s="24"/>
      <c r="F125" s="24"/>
      <c r="G125" s="24"/>
      <c r="H125" s="24"/>
      <c r="I125" s="24"/>
      <c r="J125" s="24"/>
      <c r="K125" s="24"/>
      <c r="L125" s="24"/>
      <c r="M125" s="24"/>
      <c r="N125" s="24"/>
      <c r="O125" s="24"/>
      <c r="P125" s="24"/>
      <c r="Q125" s="24"/>
      <c r="R125" s="24"/>
      <c r="S125" s="24"/>
      <c r="T125" s="24"/>
      <c r="U125" s="24"/>
      <c r="V125" s="24"/>
      <c r="W125" s="24"/>
    </row>
    <row r="126" spans="1:23" ht="12.75">
      <c r="A126" s="24"/>
      <c r="B126" s="24"/>
      <c r="C126" s="24"/>
      <c r="D126" s="24"/>
      <c r="E126" s="24"/>
      <c r="F126" s="24"/>
      <c r="G126" s="24"/>
      <c r="H126" s="24"/>
      <c r="I126" s="24"/>
      <c r="J126" s="24"/>
      <c r="K126" s="24"/>
      <c r="L126" s="24"/>
      <c r="M126" s="24"/>
      <c r="N126" s="24"/>
      <c r="O126" s="24"/>
      <c r="P126" s="24"/>
      <c r="Q126" s="24"/>
      <c r="R126" s="24"/>
      <c r="S126" s="24"/>
      <c r="T126" s="24"/>
      <c r="U126" s="24"/>
      <c r="V126" s="24"/>
      <c r="W126" s="24"/>
    </row>
    <row r="127" spans="1:23" ht="12.75">
      <c r="A127" s="24"/>
      <c r="B127" s="24"/>
      <c r="C127" s="24"/>
      <c r="D127" s="24"/>
      <c r="E127" s="24"/>
      <c r="F127" s="24"/>
      <c r="G127" s="24"/>
      <c r="H127" s="24"/>
      <c r="I127" s="24"/>
      <c r="J127" s="24"/>
      <c r="K127" s="24"/>
      <c r="L127" s="24"/>
      <c r="M127" s="24"/>
      <c r="N127" s="24"/>
      <c r="O127" s="24"/>
      <c r="P127" s="24"/>
      <c r="Q127" s="24"/>
      <c r="R127" s="24"/>
      <c r="S127" s="24"/>
      <c r="T127" s="24"/>
      <c r="U127" s="24"/>
      <c r="V127" s="24"/>
      <c r="W127" s="24"/>
    </row>
    <row r="128" spans="1:23" ht="12.75">
      <c r="A128" s="24"/>
      <c r="B128" s="24"/>
      <c r="C128" s="24"/>
      <c r="D128" s="24"/>
      <c r="E128" s="24"/>
      <c r="F128" s="24"/>
      <c r="G128" s="24"/>
      <c r="H128" s="24"/>
      <c r="I128" s="24"/>
      <c r="J128" s="24"/>
      <c r="K128" s="24"/>
      <c r="L128" s="24"/>
      <c r="M128" s="24"/>
      <c r="N128" s="24"/>
      <c r="O128" s="24"/>
      <c r="P128" s="24"/>
      <c r="Q128" s="24"/>
      <c r="R128" s="24"/>
      <c r="S128" s="24"/>
      <c r="T128" s="24"/>
      <c r="U128" s="24"/>
      <c r="V128" s="24"/>
      <c r="W128" s="24"/>
    </row>
    <row r="129" spans="1:23" ht="12.75">
      <c r="A129" s="24"/>
      <c r="B129" s="24"/>
      <c r="C129" s="24"/>
      <c r="D129" s="24"/>
      <c r="E129" s="24"/>
      <c r="F129" s="24"/>
      <c r="G129" s="24"/>
      <c r="H129" s="24"/>
      <c r="I129" s="24"/>
      <c r="J129" s="24"/>
      <c r="K129" s="24"/>
      <c r="L129" s="24"/>
      <c r="M129" s="24"/>
      <c r="N129" s="24"/>
      <c r="O129" s="24"/>
      <c r="P129" s="24"/>
      <c r="Q129" s="24"/>
      <c r="R129" s="24"/>
      <c r="S129" s="24"/>
      <c r="T129" s="24"/>
      <c r="U129" s="24"/>
      <c r="V129" s="24"/>
      <c r="W129" s="24"/>
    </row>
    <row r="130" spans="1:23" ht="12.75">
      <c r="A130" s="24"/>
      <c r="B130" s="24"/>
      <c r="C130" s="24"/>
      <c r="D130" s="24"/>
      <c r="E130" s="24"/>
      <c r="F130" s="24"/>
      <c r="G130" s="24"/>
      <c r="H130" s="24"/>
      <c r="I130" s="24"/>
      <c r="J130" s="24"/>
      <c r="K130" s="24"/>
      <c r="L130" s="24"/>
      <c r="M130" s="24"/>
      <c r="N130" s="24"/>
      <c r="O130" s="24"/>
      <c r="P130" s="24"/>
      <c r="Q130" s="24"/>
      <c r="R130" s="24"/>
      <c r="S130" s="24"/>
      <c r="T130" s="24"/>
      <c r="U130" s="24"/>
      <c r="V130" s="24"/>
      <c r="W130" s="24"/>
    </row>
    <row r="131" spans="1:23" ht="12.75">
      <c r="A131" s="24"/>
      <c r="B131" s="24"/>
      <c r="C131" s="24"/>
      <c r="D131" s="24"/>
      <c r="E131" s="24"/>
      <c r="F131" s="24"/>
      <c r="G131" s="24"/>
      <c r="H131" s="24"/>
      <c r="I131" s="24"/>
      <c r="J131" s="24"/>
      <c r="K131" s="24"/>
      <c r="L131" s="24"/>
      <c r="M131" s="24"/>
      <c r="N131" s="24"/>
      <c r="O131" s="24"/>
      <c r="P131" s="24"/>
      <c r="Q131" s="24"/>
      <c r="R131" s="24"/>
      <c r="S131" s="24"/>
      <c r="T131" s="24"/>
      <c r="U131" s="24"/>
      <c r="V131" s="24"/>
      <c r="W131" s="24"/>
    </row>
    <row r="132" spans="1:23" ht="12.75">
      <c r="A132" s="24"/>
      <c r="B132" s="24"/>
      <c r="C132" s="24"/>
      <c r="D132" s="24"/>
      <c r="E132" s="24"/>
      <c r="F132" s="24"/>
      <c r="G132" s="24"/>
      <c r="H132" s="24"/>
      <c r="I132" s="24"/>
      <c r="J132" s="24"/>
      <c r="K132" s="24"/>
      <c r="L132" s="24"/>
      <c r="M132" s="24"/>
      <c r="N132" s="24"/>
      <c r="O132" s="24"/>
      <c r="P132" s="24"/>
      <c r="Q132" s="24"/>
      <c r="R132" s="24"/>
      <c r="S132" s="24"/>
      <c r="T132" s="24"/>
      <c r="U132" s="24"/>
      <c r="V132" s="24"/>
      <c r="W132" s="24"/>
    </row>
    <row r="133" spans="1:23" ht="12.75">
      <c r="A133" s="24"/>
      <c r="B133" s="24"/>
      <c r="C133" s="24"/>
      <c r="D133" s="24"/>
      <c r="E133" s="24"/>
      <c r="F133" s="24"/>
      <c r="G133" s="24"/>
      <c r="H133" s="24"/>
      <c r="I133" s="24"/>
      <c r="J133" s="24"/>
      <c r="K133" s="24"/>
      <c r="L133" s="24"/>
      <c r="M133" s="24"/>
      <c r="N133" s="24"/>
      <c r="O133" s="24"/>
      <c r="P133" s="24"/>
      <c r="Q133" s="24"/>
      <c r="R133" s="24"/>
      <c r="S133" s="24"/>
      <c r="T133" s="24"/>
      <c r="U133" s="24"/>
      <c r="V133" s="24"/>
      <c r="W133" s="24"/>
    </row>
    <row r="134" spans="1:23" ht="12.75">
      <c r="A134" s="24"/>
      <c r="B134" s="24"/>
      <c r="C134" s="24"/>
      <c r="D134" s="24"/>
      <c r="E134" s="24"/>
      <c r="F134" s="24"/>
      <c r="G134" s="24"/>
      <c r="H134" s="24"/>
      <c r="I134" s="24"/>
      <c r="J134" s="24"/>
      <c r="K134" s="24"/>
      <c r="L134" s="24"/>
      <c r="M134" s="24"/>
      <c r="N134" s="24"/>
      <c r="O134" s="24"/>
      <c r="P134" s="24"/>
      <c r="Q134" s="24"/>
      <c r="R134" s="24"/>
      <c r="S134" s="24"/>
      <c r="T134" s="24"/>
      <c r="U134" s="24"/>
      <c r="V134" s="24"/>
      <c r="W134" s="24"/>
    </row>
    <row r="135" spans="1:23" ht="12.75">
      <c r="A135" s="24"/>
      <c r="B135" s="24"/>
      <c r="C135" s="24"/>
      <c r="D135" s="24"/>
      <c r="E135" s="24"/>
      <c r="F135" s="24"/>
      <c r="G135" s="24"/>
      <c r="H135" s="24"/>
      <c r="I135" s="24"/>
      <c r="J135" s="24"/>
      <c r="K135" s="24"/>
      <c r="L135" s="24"/>
      <c r="M135" s="24"/>
      <c r="N135" s="24"/>
      <c r="O135" s="24"/>
      <c r="P135" s="24"/>
      <c r="Q135" s="24"/>
      <c r="R135" s="24"/>
      <c r="S135" s="24"/>
      <c r="T135" s="24"/>
      <c r="U135" s="24"/>
      <c r="V135" s="24"/>
      <c r="W135" s="24"/>
    </row>
    <row r="136" spans="1:23" ht="12.75">
      <c r="A136" s="24"/>
      <c r="B136" s="24"/>
      <c r="C136" s="24"/>
      <c r="D136" s="24"/>
      <c r="E136" s="24"/>
      <c r="F136" s="24"/>
      <c r="G136" s="24"/>
      <c r="H136" s="24"/>
      <c r="I136" s="24"/>
      <c r="J136" s="24"/>
      <c r="K136" s="24"/>
      <c r="L136" s="24"/>
      <c r="M136" s="24"/>
      <c r="N136" s="24"/>
      <c r="O136" s="24"/>
      <c r="P136" s="24"/>
      <c r="Q136" s="24"/>
      <c r="R136" s="24"/>
      <c r="S136" s="24"/>
      <c r="T136" s="24"/>
      <c r="U136" s="24"/>
      <c r="V136" s="24"/>
      <c r="W136" s="24"/>
    </row>
    <row r="137" spans="1:23" ht="12.75">
      <c r="A137" s="24"/>
      <c r="B137" s="24"/>
      <c r="C137" s="24"/>
      <c r="D137" s="24"/>
      <c r="E137" s="24"/>
      <c r="F137" s="24"/>
      <c r="G137" s="24"/>
      <c r="H137" s="24"/>
      <c r="I137" s="24"/>
      <c r="J137" s="24"/>
      <c r="K137" s="24"/>
      <c r="L137" s="24"/>
      <c r="M137" s="24"/>
      <c r="N137" s="24"/>
      <c r="O137" s="24"/>
      <c r="P137" s="24"/>
      <c r="Q137" s="24"/>
      <c r="R137" s="24"/>
      <c r="S137" s="24"/>
      <c r="T137" s="24"/>
      <c r="U137" s="24"/>
      <c r="V137" s="24"/>
      <c r="W137" s="24"/>
    </row>
    <row r="138" spans="1:23" ht="12.75">
      <c r="A138" s="24"/>
      <c r="B138" s="24"/>
      <c r="C138" s="24"/>
      <c r="D138" s="24"/>
      <c r="E138" s="24"/>
      <c r="F138" s="24"/>
      <c r="G138" s="24"/>
      <c r="H138" s="24"/>
      <c r="I138" s="24"/>
      <c r="J138" s="24"/>
      <c r="K138" s="24"/>
      <c r="L138" s="24"/>
      <c r="M138" s="24"/>
      <c r="N138" s="24"/>
      <c r="O138" s="24"/>
      <c r="P138" s="24"/>
      <c r="Q138" s="24"/>
      <c r="R138" s="24"/>
      <c r="S138" s="24"/>
      <c r="T138" s="24"/>
      <c r="U138" s="24"/>
      <c r="V138" s="24"/>
      <c r="W138" s="24"/>
    </row>
    <row r="139" spans="1:23" ht="12.75">
      <c r="A139" s="24"/>
      <c r="B139" s="24"/>
      <c r="C139" s="24"/>
      <c r="D139" s="24"/>
      <c r="E139" s="24"/>
      <c r="F139" s="24"/>
      <c r="G139" s="24"/>
      <c r="H139" s="24"/>
      <c r="I139" s="24"/>
      <c r="J139" s="24"/>
      <c r="K139" s="24"/>
      <c r="L139" s="24"/>
      <c r="M139" s="24"/>
      <c r="N139" s="24"/>
      <c r="O139" s="24"/>
      <c r="P139" s="24"/>
      <c r="Q139" s="24"/>
      <c r="R139" s="24"/>
      <c r="S139" s="24"/>
      <c r="T139" s="24"/>
      <c r="U139" s="24"/>
      <c r="V139" s="24"/>
      <c r="W139" s="24"/>
    </row>
    <row r="140" spans="1:23" ht="12.75">
      <c r="A140" s="24"/>
      <c r="B140" s="24"/>
      <c r="C140" s="24"/>
      <c r="D140" s="24"/>
      <c r="E140" s="24"/>
      <c r="F140" s="24"/>
      <c r="G140" s="24"/>
      <c r="H140" s="24"/>
      <c r="I140" s="24"/>
      <c r="J140" s="24"/>
      <c r="K140" s="24"/>
      <c r="L140" s="24"/>
      <c r="M140" s="24"/>
      <c r="N140" s="24"/>
      <c r="O140" s="24"/>
      <c r="P140" s="24"/>
      <c r="Q140" s="24"/>
      <c r="R140" s="24"/>
      <c r="S140" s="24"/>
      <c r="T140" s="24"/>
      <c r="U140" s="24"/>
      <c r="V140" s="24"/>
      <c r="W140" s="24"/>
    </row>
    <row r="141" spans="1:23" ht="12.75">
      <c r="A141" s="24"/>
      <c r="B141" s="24"/>
      <c r="C141" s="24"/>
      <c r="D141" s="24"/>
      <c r="E141" s="24"/>
      <c r="F141" s="24"/>
      <c r="G141" s="24"/>
      <c r="H141" s="24"/>
      <c r="I141" s="24"/>
      <c r="J141" s="24"/>
      <c r="K141" s="24"/>
      <c r="L141" s="24"/>
      <c r="M141" s="24"/>
      <c r="N141" s="24"/>
      <c r="O141" s="24"/>
      <c r="P141" s="24"/>
      <c r="Q141" s="24"/>
      <c r="R141" s="24"/>
      <c r="S141" s="24"/>
      <c r="T141" s="24"/>
      <c r="U141" s="24"/>
      <c r="V141" s="24"/>
      <c r="W141" s="24"/>
    </row>
    <row r="142" spans="1:23" ht="12.75">
      <c r="A142" s="24"/>
      <c r="B142" s="24"/>
      <c r="C142" s="24"/>
      <c r="D142" s="24"/>
      <c r="E142" s="24"/>
      <c r="F142" s="24"/>
      <c r="G142" s="24"/>
      <c r="H142" s="24"/>
      <c r="I142" s="24"/>
      <c r="J142" s="24"/>
      <c r="K142" s="24"/>
      <c r="L142" s="24"/>
      <c r="M142" s="24"/>
      <c r="N142" s="24"/>
      <c r="O142" s="24"/>
      <c r="P142" s="24"/>
      <c r="Q142" s="24"/>
      <c r="R142" s="24"/>
      <c r="S142" s="24"/>
      <c r="T142" s="24"/>
      <c r="U142" s="24"/>
      <c r="V142" s="24"/>
      <c r="W142" s="24"/>
    </row>
    <row r="143" spans="1:23" ht="12.75">
      <c r="A143" s="24"/>
      <c r="B143" s="24"/>
      <c r="C143" s="24"/>
      <c r="D143" s="24"/>
      <c r="E143" s="24"/>
      <c r="F143" s="24"/>
      <c r="G143" s="24"/>
      <c r="H143" s="24"/>
      <c r="I143" s="24"/>
      <c r="J143" s="24"/>
      <c r="K143" s="24"/>
      <c r="L143" s="24"/>
      <c r="M143" s="24"/>
      <c r="N143" s="24"/>
      <c r="O143" s="24"/>
      <c r="P143" s="24"/>
      <c r="Q143" s="24"/>
      <c r="R143" s="24"/>
      <c r="S143" s="24"/>
      <c r="T143" s="24"/>
      <c r="U143" s="24"/>
      <c r="V143" s="24"/>
      <c r="W143" s="24"/>
    </row>
    <row r="144" spans="1:23" ht="12.75">
      <c r="A144" s="24"/>
      <c r="B144" s="24"/>
      <c r="C144" s="24"/>
      <c r="D144" s="24"/>
      <c r="E144" s="24"/>
      <c r="F144" s="24"/>
      <c r="G144" s="24"/>
      <c r="H144" s="24"/>
      <c r="I144" s="24"/>
      <c r="J144" s="24"/>
      <c r="K144" s="24"/>
      <c r="L144" s="24"/>
      <c r="M144" s="24"/>
      <c r="N144" s="24"/>
      <c r="O144" s="24"/>
      <c r="P144" s="24"/>
      <c r="Q144" s="24"/>
      <c r="R144" s="24"/>
      <c r="S144" s="24"/>
      <c r="T144" s="24"/>
      <c r="U144" s="24"/>
      <c r="V144" s="24"/>
      <c r="W144" s="24"/>
    </row>
    <row r="145" spans="1:23" ht="12.75">
      <c r="A145" s="24"/>
      <c r="B145" s="24"/>
      <c r="C145" s="24"/>
      <c r="D145" s="24"/>
      <c r="E145" s="24"/>
      <c r="F145" s="24"/>
      <c r="G145" s="24"/>
      <c r="H145" s="24"/>
      <c r="I145" s="24"/>
      <c r="J145" s="24"/>
      <c r="K145" s="24"/>
      <c r="L145" s="24"/>
      <c r="M145" s="24"/>
      <c r="N145" s="24"/>
      <c r="O145" s="24"/>
      <c r="P145" s="24"/>
      <c r="Q145" s="24"/>
      <c r="R145" s="24"/>
      <c r="S145" s="24"/>
      <c r="T145" s="24"/>
      <c r="U145" s="24"/>
      <c r="V145" s="24"/>
      <c r="W145" s="24"/>
    </row>
    <row r="146" spans="1:23" ht="12.75">
      <c r="A146" s="24"/>
      <c r="B146" s="24"/>
      <c r="C146" s="24"/>
      <c r="D146" s="24"/>
      <c r="E146" s="24"/>
      <c r="F146" s="24"/>
      <c r="G146" s="24"/>
      <c r="H146" s="24"/>
      <c r="I146" s="24"/>
      <c r="J146" s="24"/>
      <c r="K146" s="24"/>
      <c r="L146" s="24"/>
      <c r="M146" s="24"/>
      <c r="N146" s="24"/>
      <c r="O146" s="24"/>
      <c r="P146" s="24"/>
      <c r="Q146" s="24"/>
      <c r="R146" s="24"/>
      <c r="S146" s="24"/>
      <c r="T146" s="24"/>
      <c r="U146" s="24"/>
      <c r="V146" s="24"/>
      <c r="W146" s="24"/>
    </row>
    <row r="147" spans="1:23" ht="12.75">
      <c r="A147" s="24"/>
      <c r="B147" s="24"/>
      <c r="C147" s="24"/>
      <c r="D147" s="24"/>
      <c r="E147" s="24"/>
      <c r="F147" s="24"/>
      <c r="G147" s="24"/>
      <c r="H147" s="24"/>
      <c r="I147" s="24"/>
      <c r="J147" s="24"/>
      <c r="K147" s="24"/>
      <c r="L147" s="24"/>
      <c r="M147" s="24"/>
      <c r="N147" s="24"/>
      <c r="O147" s="24"/>
      <c r="P147" s="24"/>
      <c r="Q147" s="24"/>
      <c r="R147" s="24"/>
      <c r="S147" s="24"/>
      <c r="T147" s="24"/>
      <c r="U147" s="24"/>
      <c r="V147" s="24"/>
      <c r="W147" s="24"/>
    </row>
    <row r="148" spans="1:23" ht="12.75">
      <c r="A148" s="24"/>
      <c r="B148" s="24"/>
      <c r="C148" s="24"/>
      <c r="D148" s="24"/>
      <c r="E148" s="24"/>
      <c r="F148" s="24"/>
      <c r="G148" s="24"/>
      <c r="H148" s="24"/>
      <c r="I148" s="24"/>
      <c r="J148" s="24"/>
      <c r="K148" s="24"/>
      <c r="L148" s="24"/>
      <c r="M148" s="24"/>
      <c r="N148" s="24"/>
      <c r="O148" s="24"/>
      <c r="P148" s="24"/>
      <c r="Q148" s="24"/>
      <c r="R148" s="24"/>
      <c r="S148" s="24"/>
      <c r="T148" s="24"/>
      <c r="U148" s="24"/>
      <c r="V148" s="24"/>
      <c r="W148" s="24"/>
    </row>
    <row r="149" spans="1:23" ht="12.75">
      <c r="A149" s="24"/>
      <c r="B149" s="24"/>
      <c r="C149" s="24"/>
      <c r="D149" s="24"/>
      <c r="E149" s="24"/>
      <c r="F149" s="24"/>
      <c r="G149" s="24"/>
      <c r="H149" s="24"/>
      <c r="I149" s="24"/>
      <c r="J149" s="24"/>
      <c r="K149" s="24"/>
      <c r="L149" s="24"/>
      <c r="M149" s="24"/>
      <c r="N149" s="24"/>
      <c r="O149" s="24"/>
      <c r="P149" s="24"/>
      <c r="Q149" s="24"/>
      <c r="R149" s="24"/>
      <c r="S149" s="24"/>
      <c r="T149" s="24"/>
      <c r="U149" s="24"/>
      <c r="V149" s="24"/>
      <c r="W149" s="24"/>
    </row>
    <row r="150" spans="1:23" ht="12.75">
      <c r="A150" s="24"/>
      <c r="B150" s="24"/>
      <c r="C150" s="24"/>
      <c r="D150" s="24"/>
      <c r="E150" s="24"/>
      <c r="F150" s="24"/>
      <c r="G150" s="24"/>
      <c r="H150" s="24"/>
      <c r="I150" s="24"/>
      <c r="J150" s="24"/>
      <c r="K150" s="24"/>
      <c r="L150" s="24"/>
      <c r="M150" s="24"/>
      <c r="N150" s="24"/>
      <c r="O150" s="24"/>
      <c r="P150" s="24"/>
      <c r="Q150" s="24"/>
      <c r="R150" s="24"/>
      <c r="S150" s="24"/>
      <c r="T150" s="24"/>
      <c r="U150" s="24"/>
      <c r="V150" s="24"/>
      <c r="W150" s="24"/>
    </row>
    <row r="151" spans="1:23" ht="12.75">
      <c r="A151" s="24"/>
      <c r="B151" s="24"/>
      <c r="C151" s="24"/>
      <c r="D151" s="24"/>
      <c r="E151" s="24"/>
      <c r="F151" s="24"/>
      <c r="G151" s="24"/>
      <c r="H151" s="24"/>
      <c r="I151" s="24"/>
      <c r="J151" s="24"/>
      <c r="K151" s="24"/>
      <c r="L151" s="24"/>
      <c r="M151" s="24"/>
      <c r="N151" s="24"/>
      <c r="O151" s="24"/>
      <c r="P151" s="24"/>
      <c r="Q151" s="24"/>
      <c r="R151" s="24"/>
      <c r="S151" s="24"/>
      <c r="T151" s="24"/>
      <c r="U151" s="24"/>
      <c r="V151" s="24"/>
      <c r="W151" s="24"/>
    </row>
    <row r="152" spans="1:23" ht="12.75">
      <c r="A152" s="24"/>
      <c r="B152" s="24"/>
      <c r="C152" s="24"/>
      <c r="D152" s="24"/>
      <c r="E152" s="24"/>
      <c r="F152" s="24"/>
      <c r="G152" s="24"/>
      <c r="H152" s="24"/>
      <c r="I152" s="24"/>
      <c r="J152" s="24"/>
      <c r="K152" s="24"/>
      <c r="L152" s="24"/>
      <c r="M152" s="24"/>
      <c r="N152" s="24"/>
      <c r="O152" s="24"/>
      <c r="P152" s="24"/>
      <c r="Q152" s="24"/>
      <c r="R152" s="24"/>
      <c r="S152" s="24"/>
      <c r="T152" s="24"/>
      <c r="U152" s="24"/>
      <c r="V152" s="24"/>
      <c r="W152" s="24"/>
    </row>
    <row r="153" spans="1:23" ht="12.75">
      <c r="A153" s="24"/>
      <c r="B153" s="24"/>
      <c r="C153" s="24"/>
      <c r="D153" s="24"/>
      <c r="E153" s="24"/>
      <c r="F153" s="24"/>
      <c r="G153" s="24"/>
      <c r="H153" s="24"/>
      <c r="I153" s="24"/>
      <c r="J153" s="24"/>
      <c r="K153" s="24"/>
      <c r="L153" s="24"/>
      <c r="M153" s="24"/>
      <c r="N153" s="24"/>
      <c r="O153" s="24"/>
      <c r="P153" s="24"/>
      <c r="Q153" s="24"/>
      <c r="R153" s="24"/>
      <c r="S153" s="24"/>
      <c r="T153" s="24"/>
      <c r="U153" s="24"/>
      <c r="V153" s="24"/>
      <c r="W153" s="24"/>
    </row>
    <row r="154" spans="1:23" ht="12.75">
      <c r="A154" s="24"/>
      <c r="B154" s="24"/>
      <c r="C154" s="24"/>
      <c r="D154" s="24"/>
      <c r="E154" s="24"/>
      <c r="F154" s="24"/>
      <c r="G154" s="24"/>
      <c r="H154" s="24"/>
      <c r="I154" s="24"/>
      <c r="J154" s="24"/>
      <c r="K154" s="24"/>
      <c r="L154" s="24"/>
      <c r="M154" s="24"/>
      <c r="N154" s="24"/>
      <c r="O154" s="24"/>
      <c r="P154" s="24"/>
      <c r="Q154" s="24"/>
      <c r="R154" s="24"/>
      <c r="S154" s="24"/>
      <c r="T154" s="24"/>
      <c r="U154" s="24"/>
      <c r="V154" s="24"/>
      <c r="W154" s="24"/>
    </row>
    <row r="155" spans="1:23" ht="12.75">
      <c r="A155" s="24"/>
      <c r="B155" s="24"/>
      <c r="C155" s="24"/>
      <c r="D155" s="24"/>
      <c r="E155" s="24"/>
      <c r="F155" s="24"/>
      <c r="G155" s="24"/>
      <c r="H155" s="24"/>
      <c r="I155" s="24"/>
      <c r="J155" s="24"/>
      <c r="K155" s="24"/>
      <c r="L155" s="24"/>
      <c r="M155" s="24"/>
      <c r="N155" s="24"/>
      <c r="O155" s="24"/>
      <c r="P155" s="24"/>
      <c r="Q155" s="24"/>
      <c r="R155" s="24"/>
      <c r="S155" s="24"/>
      <c r="T155" s="24"/>
      <c r="U155" s="24"/>
      <c r="V155" s="24"/>
      <c r="W155" s="24"/>
    </row>
    <row r="156" spans="1:23" ht="12.75">
      <c r="A156" s="24"/>
      <c r="B156" s="24"/>
      <c r="C156" s="24"/>
      <c r="D156" s="24"/>
      <c r="E156" s="24"/>
      <c r="F156" s="24"/>
      <c r="G156" s="24"/>
      <c r="H156" s="24"/>
      <c r="I156" s="24"/>
      <c r="J156" s="24"/>
      <c r="K156" s="24"/>
      <c r="L156" s="24"/>
      <c r="M156" s="24"/>
      <c r="N156" s="24"/>
      <c r="O156" s="24"/>
      <c r="P156" s="24"/>
      <c r="Q156" s="24"/>
      <c r="R156" s="24"/>
      <c r="S156" s="24"/>
      <c r="T156" s="24"/>
      <c r="U156" s="24"/>
      <c r="V156" s="24"/>
      <c r="W156" s="24"/>
    </row>
    <row r="157" spans="1:23" ht="12.75">
      <c r="A157" s="24"/>
      <c r="B157" s="24"/>
      <c r="C157" s="24"/>
      <c r="D157" s="24"/>
      <c r="E157" s="24"/>
      <c r="F157" s="24"/>
      <c r="G157" s="24"/>
      <c r="H157" s="24"/>
      <c r="I157" s="24"/>
      <c r="J157" s="24"/>
      <c r="K157" s="24"/>
      <c r="L157" s="24"/>
      <c r="M157" s="24"/>
      <c r="N157" s="24"/>
      <c r="O157" s="24"/>
      <c r="P157" s="24"/>
      <c r="Q157" s="24"/>
      <c r="R157" s="24"/>
      <c r="S157" s="24"/>
      <c r="T157" s="24"/>
      <c r="U157" s="24"/>
      <c r="V157" s="24"/>
      <c r="W157" s="24"/>
    </row>
    <row r="158" spans="1:23" ht="12.75">
      <c r="A158" s="24"/>
      <c r="B158" s="24"/>
      <c r="C158" s="24"/>
      <c r="D158" s="24"/>
      <c r="E158" s="24"/>
      <c r="F158" s="24"/>
      <c r="G158" s="24"/>
      <c r="H158" s="24"/>
      <c r="I158" s="24"/>
      <c r="J158" s="24"/>
      <c r="K158" s="24"/>
      <c r="L158" s="24"/>
      <c r="M158" s="24"/>
      <c r="N158" s="24"/>
      <c r="O158" s="24"/>
      <c r="P158" s="24"/>
      <c r="Q158" s="24"/>
      <c r="R158" s="24"/>
      <c r="S158" s="24"/>
      <c r="T158" s="24"/>
      <c r="U158" s="24"/>
      <c r="V158" s="24"/>
      <c r="W158" s="24"/>
    </row>
    <row r="159" spans="1:23" ht="12.75">
      <c r="A159" s="24"/>
      <c r="B159" s="24"/>
      <c r="C159" s="24"/>
      <c r="D159" s="24"/>
      <c r="E159" s="24"/>
      <c r="F159" s="24"/>
      <c r="G159" s="24"/>
      <c r="H159" s="24"/>
      <c r="I159" s="24"/>
      <c r="J159" s="24"/>
      <c r="K159" s="24"/>
      <c r="L159" s="24"/>
      <c r="M159" s="24"/>
      <c r="N159" s="24"/>
      <c r="O159" s="24"/>
      <c r="P159" s="24"/>
      <c r="Q159" s="24"/>
      <c r="R159" s="24"/>
      <c r="S159" s="24"/>
      <c r="T159" s="24"/>
      <c r="U159" s="24"/>
      <c r="V159" s="24"/>
      <c r="W159" s="24"/>
    </row>
    <row r="160" spans="1:23" ht="12.75">
      <c r="A160" s="24"/>
      <c r="B160" s="24"/>
      <c r="C160" s="24"/>
      <c r="D160" s="24"/>
      <c r="E160" s="24"/>
      <c r="F160" s="24"/>
      <c r="G160" s="24"/>
      <c r="H160" s="24"/>
      <c r="I160" s="24"/>
      <c r="J160" s="24"/>
      <c r="K160" s="24"/>
      <c r="L160" s="24"/>
      <c r="M160" s="24"/>
      <c r="N160" s="24"/>
      <c r="O160" s="24"/>
      <c r="P160" s="24"/>
      <c r="Q160" s="24"/>
      <c r="R160" s="24"/>
      <c r="S160" s="24"/>
      <c r="T160" s="24"/>
      <c r="U160" s="24"/>
      <c r="V160" s="24"/>
      <c r="W160" s="24"/>
    </row>
    <row r="161" spans="1:23" ht="12.75">
      <c r="A161" s="24"/>
      <c r="B161" s="24"/>
      <c r="C161" s="24"/>
      <c r="D161" s="24"/>
      <c r="E161" s="24"/>
      <c r="F161" s="24"/>
      <c r="G161" s="24"/>
      <c r="H161" s="24"/>
      <c r="I161" s="24"/>
      <c r="J161" s="24"/>
      <c r="K161" s="24"/>
      <c r="L161" s="24"/>
      <c r="M161" s="24"/>
      <c r="N161" s="24"/>
      <c r="O161" s="24"/>
      <c r="P161" s="24"/>
      <c r="Q161" s="24"/>
      <c r="R161" s="24"/>
      <c r="S161" s="24"/>
      <c r="T161" s="24"/>
      <c r="U161" s="24"/>
      <c r="V161" s="24"/>
      <c r="W161" s="24"/>
    </row>
    <row r="162" spans="1:23" ht="12.75">
      <c r="A162" s="24"/>
      <c r="B162" s="24"/>
      <c r="C162" s="24"/>
      <c r="D162" s="24"/>
      <c r="E162" s="24"/>
      <c r="F162" s="24"/>
      <c r="G162" s="24"/>
      <c r="H162" s="24"/>
      <c r="I162" s="24"/>
      <c r="J162" s="24"/>
      <c r="K162" s="24"/>
      <c r="L162" s="24"/>
      <c r="M162" s="24"/>
      <c r="N162" s="24"/>
      <c r="O162" s="24"/>
      <c r="P162" s="24"/>
      <c r="Q162" s="24"/>
      <c r="R162" s="24"/>
      <c r="S162" s="24"/>
      <c r="T162" s="24"/>
      <c r="U162" s="24"/>
      <c r="V162" s="24"/>
      <c r="W162" s="24"/>
    </row>
    <row r="163" spans="1:23" ht="12.75">
      <c r="A163" s="24"/>
      <c r="B163" s="24"/>
      <c r="C163" s="24"/>
      <c r="D163" s="24"/>
      <c r="E163" s="24"/>
      <c r="F163" s="24"/>
      <c r="G163" s="24"/>
      <c r="H163" s="24"/>
      <c r="I163" s="24"/>
      <c r="J163" s="24"/>
      <c r="K163" s="24"/>
      <c r="L163" s="24"/>
      <c r="M163" s="24"/>
      <c r="N163" s="24"/>
      <c r="O163" s="24"/>
      <c r="P163" s="24"/>
      <c r="Q163" s="24"/>
      <c r="R163" s="24"/>
      <c r="S163" s="24"/>
      <c r="T163" s="24"/>
      <c r="U163" s="24"/>
      <c r="V163" s="24"/>
      <c r="W163" s="24"/>
    </row>
    <row r="164" spans="1:23" ht="12.75">
      <c r="A164" s="24"/>
      <c r="B164" s="24"/>
      <c r="C164" s="24"/>
      <c r="D164" s="24"/>
      <c r="E164" s="24"/>
      <c r="F164" s="24"/>
      <c r="G164" s="24"/>
      <c r="H164" s="24"/>
      <c r="I164" s="24"/>
      <c r="J164" s="24"/>
      <c r="K164" s="24"/>
      <c r="L164" s="24"/>
      <c r="M164" s="24"/>
      <c r="N164" s="24"/>
      <c r="O164" s="24"/>
      <c r="P164" s="24"/>
      <c r="Q164" s="24"/>
      <c r="R164" s="24"/>
      <c r="S164" s="24"/>
      <c r="T164" s="24"/>
      <c r="U164" s="24"/>
      <c r="V164" s="24"/>
      <c r="W164" s="24"/>
    </row>
    <row r="165" spans="1:23" ht="12.75">
      <c r="A165" s="24"/>
      <c r="B165" s="24"/>
      <c r="C165" s="24"/>
      <c r="D165" s="24"/>
      <c r="E165" s="24"/>
      <c r="F165" s="24"/>
      <c r="G165" s="24"/>
      <c r="H165" s="24"/>
      <c r="I165" s="24"/>
      <c r="J165" s="24"/>
      <c r="K165" s="24"/>
      <c r="L165" s="24"/>
      <c r="M165" s="24"/>
      <c r="N165" s="24"/>
      <c r="O165" s="24"/>
      <c r="P165" s="24"/>
      <c r="Q165" s="24"/>
      <c r="R165" s="24"/>
      <c r="S165" s="24"/>
      <c r="T165" s="24"/>
      <c r="U165" s="24"/>
      <c r="V165" s="24"/>
      <c r="W165" s="24"/>
    </row>
    <row r="166" spans="1:23" ht="12.75">
      <c r="A166" s="24"/>
      <c r="B166" s="24"/>
      <c r="C166" s="24"/>
      <c r="D166" s="24"/>
      <c r="E166" s="24"/>
      <c r="F166" s="24"/>
      <c r="G166" s="24"/>
      <c r="H166" s="24"/>
      <c r="I166" s="24"/>
      <c r="J166" s="24"/>
      <c r="K166" s="24"/>
      <c r="L166" s="24"/>
      <c r="M166" s="24"/>
      <c r="N166" s="24"/>
      <c r="O166" s="24"/>
      <c r="P166" s="24"/>
      <c r="Q166" s="24"/>
      <c r="R166" s="24"/>
      <c r="S166" s="24"/>
      <c r="T166" s="24"/>
      <c r="U166" s="24"/>
      <c r="V166" s="24"/>
      <c r="W166" s="24"/>
    </row>
    <row r="167" spans="1:23" ht="12.75">
      <c r="A167" s="24"/>
      <c r="B167" s="24"/>
      <c r="C167" s="24"/>
      <c r="D167" s="24"/>
      <c r="E167" s="24"/>
      <c r="F167" s="24"/>
      <c r="G167" s="24"/>
      <c r="H167" s="24"/>
      <c r="I167" s="24"/>
      <c r="J167" s="24"/>
      <c r="K167" s="24"/>
      <c r="L167" s="24"/>
      <c r="M167" s="24"/>
      <c r="N167" s="24"/>
      <c r="O167" s="24"/>
      <c r="P167" s="24"/>
      <c r="Q167" s="24"/>
      <c r="R167" s="24"/>
      <c r="S167" s="24"/>
      <c r="T167" s="24"/>
      <c r="U167" s="24"/>
      <c r="V167" s="24"/>
      <c r="W167" s="24"/>
    </row>
    <row r="168" spans="1:23" ht="12.75">
      <c r="A168" s="24"/>
      <c r="B168" s="24"/>
      <c r="C168" s="24"/>
      <c r="D168" s="24"/>
      <c r="E168" s="24"/>
      <c r="F168" s="24"/>
      <c r="G168" s="24"/>
      <c r="H168" s="24"/>
      <c r="I168" s="24"/>
      <c r="J168" s="24"/>
      <c r="K168" s="24"/>
      <c r="L168" s="24"/>
      <c r="M168" s="24"/>
      <c r="N168" s="24"/>
      <c r="O168" s="24"/>
      <c r="P168" s="24"/>
      <c r="Q168" s="24"/>
      <c r="R168" s="24"/>
      <c r="S168" s="24"/>
      <c r="T168" s="24"/>
      <c r="U168" s="24"/>
      <c r="V168" s="24"/>
      <c r="W168" s="24"/>
    </row>
    <row r="169" spans="1:23" ht="12.75">
      <c r="A169" s="24"/>
      <c r="B169" s="24"/>
      <c r="C169" s="24"/>
      <c r="D169" s="24"/>
      <c r="E169" s="24"/>
      <c r="F169" s="24"/>
      <c r="G169" s="24"/>
      <c r="H169" s="24"/>
      <c r="I169" s="24"/>
      <c r="J169" s="24"/>
      <c r="K169" s="24"/>
      <c r="L169" s="24"/>
      <c r="M169" s="24"/>
      <c r="N169" s="24"/>
      <c r="O169" s="24"/>
      <c r="P169" s="24"/>
      <c r="Q169" s="24"/>
      <c r="R169" s="24"/>
      <c r="S169" s="24"/>
      <c r="T169" s="24"/>
      <c r="U169" s="24"/>
      <c r="V169" s="24"/>
      <c r="W169" s="24"/>
    </row>
    <row r="170" spans="1:23" ht="12.75">
      <c r="A170" s="24"/>
      <c r="B170" s="24"/>
      <c r="C170" s="24"/>
      <c r="D170" s="24"/>
      <c r="E170" s="24"/>
      <c r="F170" s="24"/>
      <c r="G170" s="24"/>
      <c r="H170" s="24"/>
      <c r="I170" s="24"/>
      <c r="J170" s="24"/>
      <c r="K170" s="24"/>
      <c r="L170" s="24"/>
      <c r="M170" s="24"/>
      <c r="N170" s="24"/>
      <c r="O170" s="24"/>
      <c r="P170" s="24"/>
      <c r="Q170" s="24"/>
      <c r="R170" s="24"/>
      <c r="S170" s="24"/>
      <c r="T170" s="24"/>
      <c r="U170" s="24"/>
      <c r="V170" s="24"/>
      <c r="W170" s="24"/>
    </row>
    <row r="171" spans="1:23" ht="12.75">
      <c r="A171" s="24"/>
      <c r="B171" s="24"/>
      <c r="C171" s="24"/>
      <c r="D171" s="24"/>
      <c r="E171" s="24"/>
      <c r="F171" s="24"/>
      <c r="G171" s="24"/>
      <c r="H171" s="24"/>
      <c r="I171" s="24"/>
      <c r="J171" s="24"/>
      <c r="K171" s="24"/>
      <c r="L171" s="24"/>
      <c r="M171" s="24"/>
      <c r="N171" s="24"/>
      <c r="O171" s="24"/>
      <c r="P171" s="24"/>
      <c r="Q171" s="24"/>
      <c r="R171" s="24"/>
      <c r="S171" s="24"/>
      <c r="T171" s="24"/>
      <c r="U171" s="24"/>
      <c r="V171" s="24"/>
      <c r="W171" s="24"/>
    </row>
    <row r="172" spans="1:23" ht="12.75">
      <c r="A172" s="24"/>
      <c r="B172" s="24"/>
      <c r="C172" s="24"/>
      <c r="D172" s="24"/>
      <c r="E172" s="24"/>
      <c r="F172" s="24"/>
      <c r="G172" s="24"/>
      <c r="H172" s="24"/>
      <c r="I172" s="24"/>
      <c r="J172" s="24"/>
      <c r="K172" s="24"/>
      <c r="L172" s="24"/>
      <c r="M172" s="24"/>
      <c r="N172" s="24"/>
      <c r="O172" s="24"/>
      <c r="P172" s="24"/>
      <c r="Q172" s="24"/>
      <c r="R172" s="24"/>
      <c r="S172" s="24"/>
      <c r="T172" s="24"/>
      <c r="U172" s="24"/>
      <c r="V172" s="24"/>
      <c r="W172" s="24"/>
    </row>
    <row r="173" spans="1:23" ht="12.75">
      <c r="A173" s="24"/>
      <c r="B173" s="24"/>
      <c r="C173" s="24"/>
      <c r="D173" s="24"/>
      <c r="E173" s="24"/>
      <c r="F173" s="24"/>
      <c r="G173" s="24"/>
      <c r="H173" s="24"/>
      <c r="I173" s="24"/>
      <c r="J173" s="24"/>
      <c r="K173" s="24"/>
      <c r="L173" s="24"/>
      <c r="M173" s="24"/>
      <c r="N173" s="24"/>
      <c r="O173" s="24"/>
      <c r="P173" s="24"/>
      <c r="Q173" s="24"/>
      <c r="R173" s="24"/>
      <c r="S173" s="24"/>
      <c r="T173" s="24"/>
      <c r="U173" s="24"/>
      <c r="V173" s="24"/>
      <c r="W173" s="24"/>
    </row>
    <row r="174" spans="1:23" ht="12.75">
      <c r="A174" s="24"/>
      <c r="B174" s="24"/>
      <c r="C174" s="24"/>
      <c r="D174" s="24"/>
      <c r="E174" s="24"/>
      <c r="F174" s="24"/>
      <c r="G174" s="24"/>
      <c r="H174" s="24"/>
      <c r="I174" s="24"/>
      <c r="J174" s="24"/>
      <c r="K174" s="24"/>
      <c r="L174" s="24"/>
      <c r="M174" s="24"/>
      <c r="N174" s="24"/>
      <c r="O174" s="24"/>
      <c r="P174" s="24"/>
      <c r="Q174" s="24"/>
      <c r="R174" s="24"/>
      <c r="S174" s="24"/>
      <c r="T174" s="24"/>
      <c r="U174" s="24"/>
      <c r="V174" s="24"/>
      <c r="W174" s="24"/>
    </row>
    <row r="175" spans="1:23" ht="12.75">
      <c r="A175" s="24"/>
      <c r="B175" s="24"/>
      <c r="C175" s="24"/>
      <c r="D175" s="24"/>
      <c r="E175" s="24"/>
      <c r="F175" s="24"/>
      <c r="G175" s="24"/>
      <c r="H175" s="24"/>
      <c r="I175" s="24"/>
      <c r="J175" s="24"/>
      <c r="K175" s="24"/>
      <c r="L175" s="24"/>
      <c r="M175" s="24"/>
      <c r="N175" s="24"/>
      <c r="O175" s="24"/>
      <c r="P175" s="24"/>
      <c r="Q175" s="24"/>
      <c r="R175" s="24"/>
      <c r="S175" s="24"/>
      <c r="T175" s="24"/>
      <c r="U175" s="24"/>
      <c r="V175" s="24"/>
      <c r="W175" s="24"/>
    </row>
    <row r="176" spans="1:23" ht="12.75">
      <c r="A176" s="24"/>
      <c r="B176" s="24"/>
      <c r="C176" s="24"/>
      <c r="D176" s="24"/>
      <c r="E176" s="24"/>
      <c r="F176" s="24"/>
      <c r="G176" s="24"/>
      <c r="H176" s="24"/>
      <c r="I176" s="24"/>
      <c r="J176" s="24"/>
      <c r="K176" s="24"/>
      <c r="L176" s="24"/>
      <c r="M176" s="24"/>
      <c r="N176" s="24"/>
      <c r="O176" s="24"/>
      <c r="P176" s="24"/>
      <c r="Q176" s="24"/>
      <c r="R176" s="24"/>
      <c r="S176" s="24"/>
      <c r="T176" s="24"/>
      <c r="U176" s="24"/>
      <c r="V176" s="24"/>
      <c r="W176" s="24"/>
    </row>
    <row r="177" spans="1:23" ht="12.75">
      <c r="A177" s="24"/>
      <c r="B177" s="24"/>
      <c r="C177" s="24"/>
      <c r="D177" s="24"/>
      <c r="E177" s="24"/>
      <c r="F177" s="24"/>
      <c r="G177" s="24"/>
      <c r="H177" s="24"/>
      <c r="I177" s="24"/>
      <c r="J177" s="24"/>
      <c r="K177" s="24"/>
      <c r="L177" s="24"/>
      <c r="M177" s="24"/>
      <c r="N177" s="24"/>
      <c r="O177" s="24"/>
      <c r="P177" s="24"/>
      <c r="Q177" s="24"/>
      <c r="R177" s="24"/>
      <c r="S177" s="24"/>
      <c r="T177" s="24"/>
      <c r="U177" s="24"/>
      <c r="V177" s="24"/>
      <c r="W177" s="24"/>
    </row>
    <row r="178" spans="1:23" ht="12.75">
      <c r="A178" s="24"/>
      <c r="B178" s="24"/>
      <c r="C178" s="24"/>
      <c r="D178" s="24"/>
      <c r="E178" s="24"/>
      <c r="F178" s="24"/>
      <c r="G178" s="24"/>
      <c r="H178" s="24"/>
      <c r="I178" s="24"/>
      <c r="J178" s="24"/>
      <c r="K178" s="24"/>
      <c r="L178" s="24"/>
      <c r="M178" s="24"/>
      <c r="N178" s="24"/>
      <c r="O178" s="24"/>
      <c r="P178" s="24"/>
      <c r="Q178" s="24"/>
      <c r="R178" s="24"/>
      <c r="S178" s="24"/>
      <c r="T178" s="24"/>
      <c r="U178" s="24"/>
      <c r="V178" s="24"/>
      <c r="W178" s="24"/>
    </row>
    <row r="179" spans="1:23" ht="12.75">
      <c r="A179" s="24"/>
      <c r="B179" s="24"/>
      <c r="C179" s="24"/>
      <c r="D179" s="24"/>
      <c r="E179" s="24"/>
      <c r="F179" s="24"/>
      <c r="G179" s="24"/>
      <c r="H179" s="24"/>
      <c r="I179" s="24"/>
      <c r="J179" s="24"/>
      <c r="K179" s="24"/>
      <c r="L179" s="24"/>
      <c r="M179" s="24"/>
      <c r="N179" s="24"/>
      <c r="O179" s="24"/>
      <c r="P179" s="24"/>
      <c r="Q179" s="24"/>
      <c r="R179" s="24"/>
      <c r="S179" s="24"/>
      <c r="T179" s="24"/>
      <c r="U179" s="24"/>
      <c r="V179" s="24"/>
      <c r="W179" s="24"/>
    </row>
    <row r="180" spans="1:23" ht="12.75">
      <c r="A180" s="24"/>
      <c r="B180" s="24"/>
      <c r="C180" s="24"/>
      <c r="D180" s="24"/>
      <c r="E180" s="24"/>
      <c r="F180" s="24"/>
      <c r="G180" s="24"/>
      <c r="H180" s="24"/>
      <c r="I180" s="24"/>
      <c r="J180" s="24"/>
      <c r="K180" s="24"/>
      <c r="L180" s="24"/>
      <c r="M180" s="24"/>
      <c r="N180" s="24"/>
      <c r="O180" s="24"/>
      <c r="P180" s="24"/>
      <c r="Q180" s="24"/>
      <c r="R180" s="24"/>
      <c r="S180" s="24"/>
      <c r="T180" s="24"/>
      <c r="U180" s="24"/>
      <c r="V180" s="24"/>
      <c r="W180" s="24"/>
    </row>
    <row r="181" spans="1:23" ht="12.75">
      <c r="A181" s="24"/>
      <c r="B181" s="24"/>
      <c r="C181" s="24"/>
      <c r="D181" s="24"/>
      <c r="E181" s="24"/>
      <c r="F181" s="24"/>
      <c r="G181" s="24"/>
      <c r="H181" s="24"/>
      <c r="I181" s="24"/>
      <c r="J181" s="24"/>
      <c r="K181" s="24"/>
      <c r="L181" s="24"/>
      <c r="M181" s="24"/>
      <c r="N181" s="24"/>
      <c r="O181" s="24"/>
      <c r="P181" s="24"/>
      <c r="Q181" s="24"/>
      <c r="R181" s="24"/>
      <c r="S181" s="24"/>
      <c r="T181" s="24"/>
      <c r="U181" s="24"/>
      <c r="V181" s="24"/>
      <c r="W181" s="24"/>
    </row>
    <row r="182" spans="1:23" ht="12.75">
      <c r="A182" s="24"/>
      <c r="B182" s="24"/>
      <c r="C182" s="24"/>
      <c r="D182" s="24"/>
      <c r="E182" s="24"/>
      <c r="F182" s="24"/>
      <c r="G182" s="24"/>
      <c r="H182" s="24"/>
      <c r="I182" s="24"/>
      <c r="J182" s="24"/>
      <c r="K182" s="24"/>
      <c r="L182" s="24"/>
      <c r="M182" s="24"/>
      <c r="N182" s="24"/>
      <c r="O182" s="24"/>
      <c r="P182" s="24"/>
      <c r="Q182" s="24"/>
      <c r="R182" s="24"/>
      <c r="S182" s="24"/>
      <c r="T182" s="24"/>
      <c r="U182" s="24"/>
      <c r="V182" s="24"/>
      <c r="W182" s="24"/>
    </row>
    <row r="183" spans="1:23" ht="12.75">
      <c r="A183" s="24"/>
      <c r="B183" s="24"/>
      <c r="C183" s="24"/>
      <c r="D183" s="24"/>
      <c r="E183" s="24"/>
      <c r="F183" s="24"/>
      <c r="G183" s="24"/>
      <c r="H183" s="24"/>
      <c r="I183" s="24"/>
      <c r="J183" s="24"/>
      <c r="K183" s="24"/>
      <c r="L183" s="24"/>
      <c r="M183" s="24"/>
      <c r="N183" s="24"/>
      <c r="O183" s="24"/>
      <c r="P183" s="24"/>
      <c r="Q183" s="24"/>
      <c r="R183" s="24"/>
      <c r="S183" s="24"/>
      <c r="T183" s="24"/>
      <c r="U183" s="24"/>
      <c r="V183" s="24"/>
      <c r="W183" s="24"/>
    </row>
    <row r="184" spans="1:23" ht="12.75">
      <c r="A184" s="24"/>
      <c r="B184" s="24"/>
      <c r="C184" s="24"/>
      <c r="D184" s="24"/>
      <c r="E184" s="24"/>
      <c r="F184" s="24"/>
      <c r="G184" s="24"/>
      <c r="H184" s="24"/>
      <c r="I184" s="24"/>
      <c r="J184" s="24"/>
      <c r="K184" s="24"/>
      <c r="L184" s="24"/>
      <c r="M184" s="24"/>
      <c r="N184" s="24"/>
      <c r="O184" s="24"/>
      <c r="P184" s="24"/>
      <c r="Q184" s="24"/>
      <c r="R184" s="24"/>
      <c r="S184" s="24"/>
      <c r="T184" s="24"/>
      <c r="U184" s="24"/>
      <c r="V184" s="24"/>
      <c r="W184" s="24"/>
    </row>
    <row r="185" spans="1:23" ht="12.75">
      <c r="A185" s="24"/>
      <c r="B185" s="24"/>
      <c r="C185" s="24"/>
      <c r="D185" s="24"/>
      <c r="E185" s="24"/>
      <c r="F185" s="24"/>
      <c r="G185" s="24"/>
      <c r="H185" s="24"/>
      <c r="I185" s="24"/>
      <c r="J185" s="24"/>
      <c r="K185" s="24"/>
      <c r="L185" s="24"/>
      <c r="M185" s="24"/>
      <c r="N185" s="24"/>
      <c r="O185" s="24"/>
      <c r="P185" s="24"/>
      <c r="Q185" s="24"/>
      <c r="R185" s="24"/>
      <c r="S185" s="24"/>
      <c r="T185" s="24"/>
      <c r="U185" s="24"/>
      <c r="V185" s="24"/>
      <c r="W185" s="24"/>
    </row>
    <row r="186" spans="1:23" ht="12.75">
      <c r="A186" s="24"/>
      <c r="B186" s="24"/>
      <c r="C186" s="24"/>
      <c r="D186" s="24"/>
      <c r="E186" s="24"/>
      <c r="F186" s="24"/>
      <c r="G186" s="24"/>
      <c r="H186" s="24"/>
      <c r="I186" s="24"/>
      <c r="J186" s="24"/>
      <c r="K186" s="24"/>
      <c r="L186" s="24"/>
      <c r="M186" s="24"/>
      <c r="N186" s="24"/>
      <c r="O186" s="24"/>
      <c r="P186" s="24"/>
      <c r="Q186" s="24"/>
      <c r="R186" s="24"/>
      <c r="S186" s="24"/>
      <c r="T186" s="24"/>
      <c r="U186" s="24"/>
      <c r="V186" s="24"/>
      <c r="W186" s="24"/>
    </row>
    <row r="187" spans="1:23" ht="12.75">
      <c r="A187" s="24"/>
      <c r="B187" s="24"/>
      <c r="C187" s="24"/>
      <c r="D187" s="24"/>
      <c r="E187" s="24"/>
      <c r="F187" s="24"/>
      <c r="G187" s="24"/>
      <c r="H187" s="24"/>
      <c r="I187" s="24"/>
      <c r="J187" s="24"/>
      <c r="K187" s="24"/>
      <c r="L187" s="24"/>
      <c r="M187" s="24"/>
      <c r="N187" s="24"/>
      <c r="O187" s="24"/>
      <c r="P187" s="24"/>
      <c r="Q187" s="24"/>
      <c r="R187" s="24"/>
      <c r="S187" s="24"/>
      <c r="T187" s="24"/>
      <c r="U187" s="24"/>
      <c r="V187" s="24"/>
      <c r="W187" s="24"/>
    </row>
    <row r="188" spans="1:23" ht="12.75">
      <c r="A188" s="24"/>
      <c r="B188" s="24"/>
      <c r="C188" s="24"/>
      <c r="D188" s="24"/>
      <c r="E188" s="24"/>
      <c r="F188" s="24"/>
      <c r="G188" s="24"/>
      <c r="H188" s="24"/>
      <c r="I188" s="24"/>
      <c r="J188" s="24"/>
      <c r="K188" s="24"/>
      <c r="L188" s="24"/>
      <c r="M188" s="24"/>
      <c r="N188" s="24"/>
      <c r="O188" s="24"/>
      <c r="P188" s="24"/>
      <c r="Q188" s="24"/>
      <c r="R188" s="24"/>
      <c r="S188" s="24"/>
      <c r="T188" s="24"/>
      <c r="U188" s="24"/>
      <c r="V188" s="24"/>
      <c r="W188" s="24"/>
    </row>
    <row r="189" spans="1:23" ht="12.75">
      <c r="A189" s="24"/>
      <c r="B189" s="24"/>
      <c r="C189" s="24"/>
      <c r="D189" s="24"/>
      <c r="E189" s="24"/>
      <c r="F189" s="24"/>
      <c r="G189" s="24"/>
      <c r="H189" s="24"/>
      <c r="I189" s="24"/>
      <c r="J189" s="24"/>
      <c r="K189" s="24"/>
      <c r="L189" s="24"/>
      <c r="M189" s="24"/>
      <c r="N189" s="24"/>
      <c r="O189" s="24"/>
      <c r="P189" s="24"/>
      <c r="Q189" s="24"/>
      <c r="R189" s="24"/>
      <c r="S189" s="24"/>
      <c r="T189" s="24"/>
      <c r="U189" s="24"/>
      <c r="V189" s="24"/>
      <c r="W189" s="24"/>
    </row>
    <row r="190" spans="1:23" ht="12.75">
      <c r="A190" s="24"/>
      <c r="B190" s="24"/>
      <c r="C190" s="24"/>
      <c r="D190" s="24"/>
      <c r="E190" s="24"/>
      <c r="F190" s="24"/>
      <c r="G190" s="24"/>
      <c r="H190" s="24"/>
      <c r="I190" s="24"/>
      <c r="J190" s="24"/>
      <c r="K190" s="24"/>
      <c r="L190" s="24"/>
      <c r="M190" s="24"/>
      <c r="N190" s="24"/>
      <c r="O190" s="24"/>
      <c r="P190" s="24"/>
      <c r="Q190" s="24"/>
      <c r="R190" s="24"/>
      <c r="S190" s="24"/>
      <c r="T190" s="24"/>
      <c r="U190" s="24"/>
      <c r="V190" s="24"/>
      <c r="W190" s="24"/>
    </row>
    <row r="191" spans="1:23" ht="12.75">
      <c r="A191" s="24"/>
      <c r="B191" s="24"/>
      <c r="C191" s="24"/>
      <c r="D191" s="24"/>
      <c r="E191" s="24"/>
      <c r="F191" s="24"/>
      <c r="G191" s="24"/>
      <c r="H191" s="24"/>
      <c r="I191" s="24"/>
      <c r="J191" s="24"/>
      <c r="K191" s="24"/>
      <c r="L191" s="24"/>
      <c r="M191" s="24"/>
      <c r="N191" s="24"/>
      <c r="O191" s="24"/>
      <c r="P191" s="24"/>
      <c r="Q191" s="24"/>
      <c r="R191" s="24"/>
      <c r="S191" s="24"/>
      <c r="T191" s="24"/>
      <c r="U191" s="24"/>
      <c r="V191" s="24"/>
      <c r="W191" s="24"/>
    </row>
    <row r="192" spans="1:23" ht="12.75">
      <c r="A192" s="24"/>
      <c r="B192" s="24"/>
      <c r="C192" s="24"/>
      <c r="D192" s="24"/>
      <c r="E192" s="24"/>
      <c r="F192" s="24"/>
      <c r="G192" s="24"/>
      <c r="H192" s="24"/>
      <c r="I192" s="24"/>
      <c r="J192" s="24"/>
      <c r="K192" s="24"/>
      <c r="L192" s="24"/>
      <c r="M192" s="24"/>
      <c r="N192" s="24"/>
      <c r="O192" s="24"/>
      <c r="P192" s="24"/>
      <c r="Q192" s="24"/>
      <c r="R192" s="24"/>
      <c r="S192" s="24"/>
      <c r="T192" s="24"/>
      <c r="U192" s="24"/>
      <c r="V192" s="24"/>
      <c r="W192" s="24"/>
    </row>
    <row r="193" spans="1:23" ht="12.75">
      <c r="A193" s="24"/>
      <c r="B193" s="24"/>
      <c r="C193" s="24"/>
      <c r="D193" s="24"/>
      <c r="E193" s="24"/>
      <c r="F193" s="24"/>
      <c r="G193" s="24"/>
      <c r="H193" s="24"/>
      <c r="I193" s="24"/>
      <c r="J193" s="24"/>
      <c r="K193" s="24"/>
      <c r="L193" s="24"/>
      <c r="M193" s="24"/>
      <c r="N193" s="24"/>
      <c r="O193" s="24"/>
      <c r="P193" s="24"/>
      <c r="Q193" s="24"/>
      <c r="R193" s="24"/>
      <c r="S193" s="24"/>
      <c r="T193" s="24"/>
      <c r="U193" s="24"/>
      <c r="V193" s="24"/>
      <c r="W193" s="24"/>
    </row>
    <row r="194" spans="1:23" ht="12.75">
      <c r="A194" s="24"/>
      <c r="B194" s="24"/>
      <c r="C194" s="24"/>
      <c r="D194" s="24"/>
      <c r="E194" s="24"/>
      <c r="F194" s="24"/>
      <c r="G194" s="24"/>
      <c r="H194" s="24"/>
      <c r="I194" s="24"/>
      <c r="J194" s="24"/>
      <c r="K194" s="24"/>
      <c r="L194" s="24"/>
      <c r="M194" s="24"/>
      <c r="N194" s="24"/>
      <c r="O194" s="24"/>
      <c r="P194" s="24"/>
      <c r="Q194" s="24"/>
      <c r="R194" s="24"/>
      <c r="S194" s="24"/>
      <c r="T194" s="24"/>
      <c r="U194" s="24"/>
      <c r="V194" s="24"/>
      <c r="W194" s="24"/>
    </row>
    <row r="195" spans="1:23" ht="12.75">
      <c r="A195" s="24"/>
      <c r="B195" s="24"/>
      <c r="C195" s="24"/>
      <c r="D195" s="24"/>
      <c r="E195" s="24"/>
      <c r="F195" s="24"/>
      <c r="G195" s="24"/>
      <c r="H195" s="24"/>
      <c r="I195" s="24"/>
      <c r="J195" s="24"/>
      <c r="K195" s="24"/>
      <c r="L195" s="24"/>
      <c r="M195" s="24"/>
      <c r="N195" s="24"/>
      <c r="O195" s="24"/>
      <c r="P195" s="24"/>
      <c r="Q195" s="24"/>
      <c r="R195" s="24"/>
      <c r="S195" s="24"/>
      <c r="T195" s="24"/>
      <c r="U195" s="24"/>
      <c r="V195" s="24"/>
      <c r="W195" s="24"/>
    </row>
  </sheetData>
  <sheetProtection password="E65D" sheet="1" objects="1" scenarios="1"/>
  <printOptions/>
  <pageMargins left="0.75" right="0.75" top="1" bottom="1" header="0.5" footer="0.5"/>
  <pageSetup orientation="portrait"/>
  <drawing r:id="rId1"/>
</worksheet>
</file>

<file path=xl/worksheets/sheet6.xml><?xml version="1.0" encoding="utf-8"?>
<worksheet xmlns="http://schemas.openxmlformats.org/spreadsheetml/2006/main" xmlns:r="http://schemas.openxmlformats.org/officeDocument/2006/relationships">
  <dimension ref="A1:G11"/>
  <sheetViews>
    <sheetView workbookViewId="0" topLeftCell="A1">
      <selection activeCell="B26" sqref="B26"/>
    </sheetView>
  </sheetViews>
  <sheetFormatPr defaultColWidth="11.00390625" defaultRowHeight="12.75"/>
  <cols>
    <col min="1" max="1" width="5.00390625" style="0" customWidth="1"/>
    <col min="2" max="2" width="44.125" style="0" customWidth="1"/>
  </cols>
  <sheetData>
    <row r="1" spans="1:7" s="32" customFormat="1" ht="39" customHeight="1" thickBot="1">
      <c r="A1" s="71" t="s">
        <v>28</v>
      </c>
      <c r="B1" s="31"/>
      <c r="C1" s="129" t="s">
        <v>1406</v>
      </c>
      <c r="D1" s="129"/>
      <c r="E1" s="129"/>
      <c r="F1" s="31"/>
      <c r="G1" s="78"/>
    </row>
    <row r="2" spans="1:7" s="137" customFormat="1" ht="22.5" customHeight="1" thickTop="1">
      <c r="A2" s="151"/>
      <c r="B2" s="143"/>
      <c r="C2" s="143"/>
      <c r="D2" s="143"/>
      <c r="E2" s="143"/>
      <c r="F2" s="143"/>
      <c r="G2" s="144"/>
    </row>
    <row r="3" spans="1:7" s="137" customFormat="1" ht="42" customHeight="1">
      <c r="A3" s="151"/>
      <c r="B3" s="163" t="s">
        <v>29</v>
      </c>
      <c r="C3" s="164"/>
      <c r="D3" s="164"/>
      <c r="E3" s="164"/>
      <c r="F3" s="164"/>
      <c r="G3" s="144"/>
    </row>
    <row r="4" spans="1:7" s="137" customFormat="1" ht="42" customHeight="1">
      <c r="A4" s="151"/>
      <c r="B4" s="163" t="s">
        <v>0</v>
      </c>
      <c r="C4" s="164"/>
      <c r="D4" s="164"/>
      <c r="E4" s="164"/>
      <c r="F4" s="164"/>
      <c r="G4" s="144"/>
    </row>
    <row r="5" spans="1:7" s="137" customFormat="1" ht="42" customHeight="1">
      <c r="A5" s="151"/>
      <c r="B5" s="163" t="s">
        <v>1</v>
      </c>
      <c r="C5" s="164"/>
      <c r="D5" s="164"/>
      <c r="E5" s="164"/>
      <c r="F5" s="164"/>
      <c r="G5" s="144"/>
    </row>
    <row r="6" spans="1:7" s="137" customFormat="1" ht="42" customHeight="1">
      <c r="A6" s="151"/>
      <c r="B6" s="163" t="s">
        <v>2</v>
      </c>
      <c r="C6" s="164"/>
      <c r="D6" s="164"/>
      <c r="E6" s="164"/>
      <c r="F6" s="164"/>
      <c r="G6" s="144"/>
    </row>
    <row r="7" spans="1:7" s="137" customFormat="1" ht="42" customHeight="1">
      <c r="A7" s="151"/>
      <c r="B7" s="163" t="s">
        <v>3</v>
      </c>
      <c r="C7" s="164"/>
      <c r="D7" s="164"/>
      <c r="E7" s="164"/>
      <c r="F7" s="164"/>
      <c r="G7" s="144"/>
    </row>
    <row r="8" spans="1:7" s="137" customFormat="1" ht="42" customHeight="1">
      <c r="A8" s="151"/>
      <c r="B8" s="163" t="s">
        <v>4</v>
      </c>
      <c r="C8" s="164"/>
      <c r="D8" s="164"/>
      <c r="E8" s="164"/>
      <c r="F8" s="164"/>
      <c r="G8" s="144"/>
    </row>
    <row r="9" spans="1:7" s="137" customFormat="1" ht="42" customHeight="1">
      <c r="A9" s="151"/>
      <c r="B9" s="163" t="s">
        <v>5</v>
      </c>
      <c r="C9" s="164"/>
      <c r="D9" s="164"/>
      <c r="E9" s="164"/>
      <c r="F9" s="164"/>
      <c r="G9" s="144"/>
    </row>
    <row r="10" spans="1:7" s="137" customFormat="1" ht="42" customHeight="1">
      <c r="A10" s="151"/>
      <c r="B10" s="163" t="s">
        <v>6</v>
      </c>
      <c r="C10" s="164"/>
      <c r="D10" s="164"/>
      <c r="E10" s="164"/>
      <c r="F10" s="164"/>
      <c r="G10" s="144"/>
    </row>
    <row r="11" spans="1:7" s="137" customFormat="1" ht="42" customHeight="1">
      <c r="A11" s="159"/>
      <c r="B11" s="165" t="s">
        <v>7</v>
      </c>
      <c r="C11" s="166"/>
      <c r="D11" s="166"/>
      <c r="E11" s="166"/>
      <c r="F11" s="166"/>
      <c r="G11" s="160"/>
    </row>
  </sheetData>
  <sheetProtection password="E65D" sheet="1" objects="1" scenarios="1"/>
  <mergeCells count="10">
    <mergeCell ref="B9:F9"/>
    <mergeCell ref="B8:F8"/>
    <mergeCell ref="B10:F10"/>
    <mergeCell ref="B11:F11"/>
    <mergeCell ref="C1:E1"/>
    <mergeCell ref="B3:F3"/>
    <mergeCell ref="B4:F4"/>
    <mergeCell ref="B5:F5"/>
    <mergeCell ref="B6:F6"/>
    <mergeCell ref="B7:F7"/>
  </mergeCells>
  <hyperlinks>
    <hyperlink ref="C1" location="Calculator!A1" display="Back to Residential Greywater Calculator"/>
    <hyperlink ref="D1" location="Calculator!A1" display="Calculator!A1"/>
    <hyperlink ref="E1" location="Calculator!A1" display="Calculator!A1"/>
  </hyperlinks>
  <printOptions/>
  <pageMargins left="0.75" right="0.75" top="1" bottom="1" header="0.5" footer="0.5"/>
  <pageSetup orientation="portrait"/>
  <legacyDrawing r:id="rId2"/>
</worksheet>
</file>

<file path=xl/worksheets/sheet7.xml><?xml version="1.0" encoding="utf-8"?>
<worksheet xmlns="http://schemas.openxmlformats.org/spreadsheetml/2006/main" xmlns:r="http://schemas.openxmlformats.org/officeDocument/2006/relationships">
  <dimension ref="A1:N838"/>
  <sheetViews>
    <sheetView workbookViewId="0" topLeftCell="A1">
      <selection activeCell="C1" sqref="C1"/>
    </sheetView>
  </sheetViews>
  <sheetFormatPr defaultColWidth="7.625" defaultRowHeight="12.75"/>
  <cols>
    <col min="1" max="1" width="23.625" style="0" customWidth="1"/>
  </cols>
  <sheetData>
    <row r="1" spans="1:3" ht="12.75">
      <c r="A1" t="s">
        <v>138</v>
      </c>
      <c r="C1" t="s">
        <v>58</v>
      </c>
    </row>
    <row r="2" ht="12.75">
      <c r="A2" t="s">
        <v>139</v>
      </c>
    </row>
    <row r="4" spans="2:14" ht="12.75">
      <c r="B4" t="s">
        <v>140</v>
      </c>
      <c r="C4" t="s">
        <v>141</v>
      </c>
      <c r="D4" t="s">
        <v>194</v>
      </c>
      <c r="E4" t="s">
        <v>195</v>
      </c>
      <c r="F4" t="s">
        <v>374</v>
      </c>
      <c r="G4" t="s">
        <v>375</v>
      </c>
      <c r="H4" t="s">
        <v>376</v>
      </c>
      <c r="I4" t="s">
        <v>377</v>
      </c>
      <c r="J4" t="s">
        <v>378</v>
      </c>
      <c r="K4" t="s">
        <v>379</v>
      </c>
      <c r="L4" t="s">
        <v>380</v>
      </c>
      <c r="M4" t="s">
        <v>193</v>
      </c>
      <c r="N4" t="s">
        <v>142</v>
      </c>
    </row>
    <row r="5" spans="1:14" ht="12.75">
      <c r="A5" t="s">
        <v>1204</v>
      </c>
      <c r="B5" s="2" t="s">
        <v>1037</v>
      </c>
      <c r="C5" s="2" t="s">
        <v>1037</v>
      </c>
      <c r="D5" s="2" t="s">
        <v>1037</v>
      </c>
      <c r="E5" s="2" t="s">
        <v>1037</v>
      </c>
      <c r="F5" s="2" t="s">
        <v>1037</v>
      </c>
      <c r="G5" s="2" t="s">
        <v>1037</v>
      </c>
      <c r="H5" s="2" t="s">
        <v>1037</v>
      </c>
      <c r="I5" s="2" t="s">
        <v>1037</v>
      </c>
      <c r="J5" s="2" t="s">
        <v>1037</v>
      </c>
      <c r="K5" s="2" t="s">
        <v>1037</v>
      </c>
      <c r="L5" s="2" t="s">
        <v>1037</v>
      </c>
      <c r="M5" s="2" t="s">
        <v>1037</v>
      </c>
      <c r="N5" s="2" t="s">
        <v>1037</v>
      </c>
    </row>
    <row r="6" spans="1:14" ht="12.75">
      <c r="A6" t="s">
        <v>143</v>
      </c>
      <c r="B6">
        <v>5.67</v>
      </c>
      <c r="C6">
        <v>4.84</v>
      </c>
      <c r="D6">
        <v>2.17</v>
      </c>
      <c r="E6">
        <v>1.29</v>
      </c>
      <c r="F6">
        <v>1.6</v>
      </c>
      <c r="G6">
        <v>0.23</v>
      </c>
      <c r="H6">
        <v>0</v>
      </c>
      <c r="I6">
        <v>0.02</v>
      </c>
      <c r="J6">
        <v>0.08</v>
      </c>
      <c r="K6">
        <v>1.1</v>
      </c>
      <c r="L6">
        <v>1.79</v>
      </c>
      <c r="M6">
        <v>2.61</v>
      </c>
      <c r="N6">
        <v>21.4</v>
      </c>
    </row>
    <row r="7" spans="1:14" ht="12.75">
      <c r="A7" t="s">
        <v>144</v>
      </c>
      <c r="B7">
        <v>2.2</v>
      </c>
      <c r="C7">
        <v>2.06</v>
      </c>
      <c r="D7">
        <v>1.94</v>
      </c>
      <c r="E7">
        <v>0.77</v>
      </c>
      <c r="F7">
        <v>0.24</v>
      </c>
      <c r="G7">
        <v>0.05</v>
      </c>
      <c r="H7">
        <v>0.03</v>
      </c>
      <c r="I7">
        <v>0.16</v>
      </c>
      <c r="J7">
        <v>0.23</v>
      </c>
      <c r="K7">
        <v>0.34</v>
      </c>
      <c r="L7">
        <v>1.11</v>
      </c>
      <c r="M7">
        <v>1.35</v>
      </c>
      <c r="N7">
        <v>10.48</v>
      </c>
    </row>
    <row r="8" spans="1:14" ht="12.75">
      <c r="A8" t="s">
        <v>145</v>
      </c>
      <c r="B8">
        <v>0.5</v>
      </c>
      <c r="C8">
        <v>0.58</v>
      </c>
      <c r="D8">
        <v>0.3</v>
      </c>
      <c r="E8">
        <v>0.22</v>
      </c>
      <c r="F8">
        <v>0.07</v>
      </c>
      <c r="G8">
        <v>0.05</v>
      </c>
      <c r="H8">
        <v>0.1</v>
      </c>
      <c r="I8">
        <v>0.19</v>
      </c>
      <c r="J8">
        <v>0.47</v>
      </c>
      <c r="K8">
        <v>0.16</v>
      </c>
      <c r="L8">
        <v>0.56</v>
      </c>
      <c r="M8">
        <v>0.44</v>
      </c>
      <c r="N8">
        <v>3.64</v>
      </c>
    </row>
    <row r="9" spans="1:14" ht="12.75">
      <c r="A9" t="s">
        <v>146</v>
      </c>
      <c r="B9">
        <v>2.26</v>
      </c>
      <c r="C9">
        <v>1.75</v>
      </c>
      <c r="D9">
        <v>1.67</v>
      </c>
      <c r="E9">
        <v>1.22</v>
      </c>
      <c r="F9">
        <v>1.53</v>
      </c>
      <c r="G9">
        <v>1.07</v>
      </c>
      <c r="H9">
        <v>0.31</v>
      </c>
      <c r="I9">
        <v>0.39</v>
      </c>
      <c r="J9">
        <v>0.68</v>
      </c>
      <c r="K9">
        <v>1.31</v>
      </c>
      <c r="L9">
        <v>1.78</v>
      </c>
      <c r="M9">
        <v>2</v>
      </c>
      <c r="N9">
        <v>15.97</v>
      </c>
    </row>
    <row r="10" spans="1:14" ht="12.75">
      <c r="A10" t="s">
        <v>147</v>
      </c>
      <c r="B10">
        <v>5.12</v>
      </c>
      <c r="C10">
        <v>3.6</v>
      </c>
      <c r="D10">
        <v>2.92</v>
      </c>
      <c r="E10">
        <v>1.61</v>
      </c>
      <c r="F10">
        <v>0.31</v>
      </c>
      <c r="G10">
        <v>0.13</v>
      </c>
      <c r="H10">
        <v>0.02</v>
      </c>
      <c r="I10">
        <v>0.05</v>
      </c>
      <c r="J10">
        <v>0.21</v>
      </c>
      <c r="K10">
        <v>1.61</v>
      </c>
      <c r="L10">
        <v>3.38</v>
      </c>
      <c r="M10">
        <v>3.81</v>
      </c>
      <c r="N10">
        <v>22.77</v>
      </c>
    </row>
    <row r="11" spans="1:14" ht="12.75">
      <c r="A11" t="s">
        <v>148</v>
      </c>
      <c r="B11">
        <v>10.97</v>
      </c>
      <c r="C11">
        <v>7.81</v>
      </c>
      <c r="D11">
        <v>6.02</v>
      </c>
      <c r="E11">
        <v>3.18</v>
      </c>
      <c r="F11">
        <v>1.46</v>
      </c>
      <c r="G11">
        <v>0.42</v>
      </c>
      <c r="H11">
        <v>0.03</v>
      </c>
      <c r="I11">
        <v>0.47</v>
      </c>
      <c r="J11">
        <v>0.86</v>
      </c>
      <c r="K11">
        <v>3.57</v>
      </c>
      <c r="L11">
        <v>6.97</v>
      </c>
      <c r="M11">
        <v>9.31</v>
      </c>
      <c r="N11">
        <v>51.07</v>
      </c>
    </row>
    <row r="12" spans="1:14" ht="12.75">
      <c r="A12" t="s">
        <v>523</v>
      </c>
      <c r="B12">
        <v>5.09</v>
      </c>
      <c r="C12">
        <v>3.76</v>
      </c>
      <c r="D12">
        <v>3.06</v>
      </c>
      <c r="E12">
        <v>1.79</v>
      </c>
      <c r="F12">
        <v>0.4</v>
      </c>
      <c r="G12">
        <v>0.07</v>
      </c>
      <c r="H12">
        <v>0.01</v>
      </c>
      <c r="I12">
        <v>0.19</v>
      </c>
      <c r="J12">
        <v>0.35</v>
      </c>
      <c r="K12">
        <v>0.57</v>
      </c>
      <c r="L12">
        <v>3</v>
      </c>
      <c r="M12">
        <v>3.18</v>
      </c>
      <c r="N12">
        <v>21.47</v>
      </c>
    </row>
    <row r="13" spans="1:14" ht="12.75">
      <c r="A13" t="s">
        <v>323</v>
      </c>
      <c r="B13">
        <v>3.19</v>
      </c>
      <c r="C13">
        <v>3.08</v>
      </c>
      <c r="D13">
        <v>3.38</v>
      </c>
      <c r="E13">
        <v>1.39</v>
      </c>
      <c r="F13">
        <v>0.51</v>
      </c>
      <c r="G13">
        <v>0.16</v>
      </c>
      <c r="H13">
        <v>0.13</v>
      </c>
      <c r="I13">
        <v>0.19</v>
      </c>
      <c r="J13">
        <v>0.35</v>
      </c>
      <c r="K13">
        <v>0.7</v>
      </c>
      <c r="L13">
        <v>1.75</v>
      </c>
      <c r="M13">
        <v>1.96</v>
      </c>
      <c r="N13">
        <v>16.79</v>
      </c>
    </row>
    <row r="14" spans="1:14" ht="12.75">
      <c r="A14" t="s">
        <v>324</v>
      </c>
      <c r="B14">
        <v>4.71</v>
      </c>
      <c r="C14">
        <v>4.36</v>
      </c>
      <c r="D14">
        <v>3.62</v>
      </c>
      <c r="E14">
        <v>1.71</v>
      </c>
      <c r="F14">
        <v>0.53</v>
      </c>
      <c r="G14">
        <v>0.19</v>
      </c>
      <c r="H14">
        <v>0.04</v>
      </c>
      <c r="I14">
        <v>0.13</v>
      </c>
      <c r="J14">
        <v>0.45</v>
      </c>
      <c r="K14">
        <v>0.54</v>
      </c>
      <c r="L14">
        <v>2.4</v>
      </c>
      <c r="M14">
        <v>2.53</v>
      </c>
      <c r="N14">
        <v>21.21</v>
      </c>
    </row>
    <row r="15" spans="1:14" ht="12.75">
      <c r="A15" t="s">
        <v>325</v>
      </c>
      <c r="B15">
        <v>1.55</v>
      </c>
      <c r="C15">
        <v>1.42</v>
      </c>
      <c r="D15">
        <v>1.39</v>
      </c>
      <c r="E15">
        <v>1.05</v>
      </c>
      <c r="F15">
        <v>1.33</v>
      </c>
      <c r="G15">
        <v>0.98</v>
      </c>
      <c r="H15">
        <v>0.29</v>
      </c>
      <c r="I15">
        <v>0.35</v>
      </c>
      <c r="J15">
        <v>0.48</v>
      </c>
      <c r="K15">
        <v>0.95</v>
      </c>
      <c r="L15">
        <v>1.44</v>
      </c>
      <c r="M15">
        <v>1.51</v>
      </c>
      <c r="N15">
        <v>12.74</v>
      </c>
    </row>
    <row r="16" spans="1:14" ht="12.75">
      <c r="A16" t="s">
        <v>326</v>
      </c>
      <c r="B16">
        <v>4.38</v>
      </c>
      <c r="C16">
        <v>1.91</v>
      </c>
      <c r="D16">
        <v>1.74</v>
      </c>
      <c r="E16">
        <v>0.59</v>
      </c>
      <c r="F16">
        <v>0.16</v>
      </c>
      <c r="G16">
        <v>0.11</v>
      </c>
      <c r="H16">
        <v>0.04</v>
      </c>
      <c r="I16">
        <v>0</v>
      </c>
      <c r="J16">
        <v>0.02</v>
      </c>
      <c r="K16">
        <v>0.23</v>
      </c>
      <c r="L16">
        <v>0.83</v>
      </c>
      <c r="M16">
        <v>1.49</v>
      </c>
      <c r="N16">
        <v>11.5</v>
      </c>
    </row>
    <row r="17" spans="1:14" ht="12.75">
      <c r="A17" t="s">
        <v>327</v>
      </c>
      <c r="B17">
        <v>3.41</v>
      </c>
      <c r="C17">
        <v>3.88</v>
      </c>
      <c r="D17">
        <v>2.54</v>
      </c>
      <c r="E17">
        <v>0.69</v>
      </c>
      <c r="F17">
        <v>0.34</v>
      </c>
      <c r="G17">
        <v>0.24</v>
      </c>
      <c r="H17">
        <v>0.04</v>
      </c>
      <c r="I17">
        <v>0</v>
      </c>
      <c r="J17">
        <v>0.1</v>
      </c>
      <c r="K17">
        <v>0.39</v>
      </c>
      <c r="L17">
        <v>0.82</v>
      </c>
      <c r="M17">
        <v>1.48</v>
      </c>
      <c r="N17">
        <v>13.93</v>
      </c>
    </row>
    <row r="18" spans="1:14" ht="12.75">
      <c r="A18" t="s">
        <v>328</v>
      </c>
      <c r="B18">
        <v>1.47</v>
      </c>
      <c r="C18">
        <v>1.31</v>
      </c>
      <c r="D18">
        <v>1.13</v>
      </c>
      <c r="E18">
        <v>0.82</v>
      </c>
      <c r="F18">
        <v>0.25</v>
      </c>
      <c r="G18">
        <v>0.05</v>
      </c>
      <c r="H18">
        <v>0.01</v>
      </c>
      <c r="I18">
        <v>0.02</v>
      </c>
      <c r="J18">
        <v>0.16</v>
      </c>
      <c r="K18">
        <v>0.25</v>
      </c>
      <c r="L18">
        <v>0.77</v>
      </c>
      <c r="M18">
        <v>1.07</v>
      </c>
      <c r="N18">
        <v>7.31</v>
      </c>
    </row>
    <row r="19" spans="1:14" ht="12.75">
      <c r="A19" t="s">
        <v>329</v>
      </c>
      <c r="B19">
        <v>9.1</v>
      </c>
      <c r="C19">
        <v>7.24</v>
      </c>
      <c r="D19">
        <v>5.42</v>
      </c>
      <c r="E19">
        <v>2.54</v>
      </c>
      <c r="F19">
        <v>0.95</v>
      </c>
      <c r="G19">
        <v>0.31</v>
      </c>
      <c r="H19">
        <v>0.04</v>
      </c>
      <c r="I19">
        <v>0.13</v>
      </c>
      <c r="J19">
        <v>0.52</v>
      </c>
      <c r="K19">
        <v>2.26</v>
      </c>
      <c r="L19">
        <v>5.43</v>
      </c>
      <c r="M19">
        <v>7.36</v>
      </c>
      <c r="N19">
        <v>41.3</v>
      </c>
    </row>
    <row r="20" spans="1:14" ht="12.75">
      <c r="A20" t="s">
        <v>151</v>
      </c>
      <c r="B20">
        <v>3.01</v>
      </c>
      <c r="C20">
        <v>2.11</v>
      </c>
      <c r="D20">
        <v>1.7</v>
      </c>
      <c r="E20">
        <v>1.11</v>
      </c>
      <c r="F20">
        <v>0.3</v>
      </c>
      <c r="G20">
        <v>0.12</v>
      </c>
      <c r="H20">
        <v>0.03</v>
      </c>
      <c r="I20">
        <v>0.06</v>
      </c>
      <c r="J20">
        <v>0.11</v>
      </c>
      <c r="K20">
        <v>0.85</v>
      </c>
      <c r="L20">
        <v>1.88</v>
      </c>
      <c r="M20">
        <v>2.58</v>
      </c>
      <c r="N20">
        <v>13.86</v>
      </c>
    </row>
    <row r="21" spans="1:14" ht="12.75">
      <c r="A21" t="s">
        <v>152</v>
      </c>
      <c r="B21">
        <v>2.76</v>
      </c>
      <c r="C21">
        <v>2.43</v>
      </c>
      <c r="D21">
        <v>1.93</v>
      </c>
      <c r="E21">
        <v>0.89</v>
      </c>
      <c r="F21">
        <v>0.39</v>
      </c>
      <c r="G21">
        <v>0.1</v>
      </c>
      <c r="H21">
        <v>0.02</v>
      </c>
      <c r="I21">
        <v>0.04</v>
      </c>
      <c r="J21">
        <v>0.22</v>
      </c>
      <c r="K21">
        <v>0.7</v>
      </c>
      <c r="L21">
        <v>1.67</v>
      </c>
      <c r="M21">
        <v>1.92</v>
      </c>
      <c r="N21">
        <v>13.07</v>
      </c>
    </row>
    <row r="22" spans="1:14" ht="12.75">
      <c r="A22" t="s">
        <v>153</v>
      </c>
      <c r="B22">
        <v>2.29</v>
      </c>
      <c r="C22">
        <v>2.09</v>
      </c>
      <c r="D22">
        <v>2.1</v>
      </c>
      <c r="E22">
        <v>0.99</v>
      </c>
      <c r="F22">
        <v>0.45</v>
      </c>
      <c r="G22">
        <v>0.06</v>
      </c>
      <c r="H22">
        <v>0.43</v>
      </c>
      <c r="I22">
        <v>0.55</v>
      </c>
      <c r="J22">
        <v>0.66</v>
      </c>
      <c r="K22">
        <v>0.43</v>
      </c>
      <c r="L22">
        <v>1.18</v>
      </c>
      <c r="M22">
        <v>1.55</v>
      </c>
      <c r="N22">
        <v>12.78</v>
      </c>
    </row>
    <row r="23" spans="1:14" ht="12.75">
      <c r="A23" t="s">
        <v>154</v>
      </c>
      <c r="B23">
        <v>0.67</v>
      </c>
      <c r="C23">
        <v>0.87</v>
      </c>
      <c r="D23">
        <v>0.84</v>
      </c>
      <c r="E23">
        <v>0.34</v>
      </c>
      <c r="F23">
        <v>0.17</v>
      </c>
      <c r="G23">
        <v>0.07</v>
      </c>
      <c r="H23">
        <v>0.11</v>
      </c>
      <c r="I23">
        <v>0.29</v>
      </c>
      <c r="J23">
        <v>0.34</v>
      </c>
      <c r="K23">
        <v>0.19</v>
      </c>
      <c r="L23">
        <v>0.57</v>
      </c>
      <c r="M23">
        <v>0.7</v>
      </c>
      <c r="N23">
        <v>5.16</v>
      </c>
    </row>
    <row r="24" spans="1:14" ht="12.75">
      <c r="A24" t="s">
        <v>155</v>
      </c>
      <c r="B24">
        <v>2.94</v>
      </c>
      <c r="C24">
        <v>2.54</v>
      </c>
      <c r="D24">
        <v>2.12</v>
      </c>
      <c r="E24">
        <v>1.38</v>
      </c>
      <c r="F24">
        <v>0.3</v>
      </c>
      <c r="G24">
        <v>0.03</v>
      </c>
      <c r="H24">
        <v>0.01</v>
      </c>
      <c r="I24">
        <v>0.07</v>
      </c>
      <c r="J24">
        <v>0.33</v>
      </c>
      <c r="K24">
        <v>0.76</v>
      </c>
      <c r="L24">
        <v>2.4</v>
      </c>
      <c r="M24">
        <v>2.26</v>
      </c>
      <c r="N24">
        <v>15.14</v>
      </c>
    </row>
    <row r="25" spans="1:14" ht="12.75">
      <c r="A25" t="s">
        <v>156</v>
      </c>
      <c r="B25">
        <v>4.92</v>
      </c>
      <c r="C25">
        <v>3.67</v>
      </c>
      <c r="D25">
        <v>2.49</v>
      </c>
      <c r="E25">
        <v>1.93</v>
      </c>
      <c r="F25">
        <v>0.47</v>
      </c>
      <c r="G25">
        <v>0.16</v>
      </c>
      <c r="H25">
        <v>0.01</v>
      </c>
      <c r="I25">
        <v>0.04</v>
      </c>
      <c r="J25">
        <v>0.23</v>
      </c>
      <c r="K25">
        <v>0.44</v>
      </c>
      <c r="L25">
        <v>3.14</v>
      </c>
      <c r="M25">
        <v>2.9</v>
      </c>
      <c r="N25">
        <v>20.4</v>
      </c>
    </row>
    <row r="26" spans="1:14" ht="12.75">
      <c r="A26" t="s">
        <v>157</v>
      </c>
      <c r="B26">
        <v>5</v>
      </c>
      <c r="C26">
        <v>4.36</v>
      </c>
      <c r="D26">
        <v>4.31</v>
      </c>
      <c r="E26">
        <v>2.53</v>
      </c>
      <c r="F26">
        <v>1.01</v>
      </c>
      <c r="G26">
        <v>0.35</v>
      </c>
      <c r="H26">
        <v>0.09</v>
      </c>
      <c r="I26">
        <v>0.09</v>
      </c>
      <c r="J26">
        <v>0.51</v>
      </c>
      <c r="K26">
        <v>1.08</v>
      </c>
      <c r="L26">
        <v>2.89</v>
      </c>
      <c r="M26">
        <v>3.81</v>
      </c>
      <c r="N26">
        <v>26.03</v>
      </c>
    </row>
    <row r="27" spans="1:14" ht="12.75">
      <c r="A27" t="s">
        <v>158</v>
      </c>
      <c r="B27">
        <v>2.87</v>
      </c>
      <c r="C27">
        <v>2.07</v>
      </c>
      <c r="D27">
        <v>1.29</v>
      </c>
      <c r="E27">
        <v>1.15</v>
      </c>
      <c r="F27">
        <v>0.29</v>
      </c>
      <c r="G27">
        <v>0.04</v>
      </c>
      <c r="H27">
        <v>0</v>
      </c>
      <c r="I27">
        <v>0.02</v>
      </c>
      <c r="J27">
        <v>0.18</v>
      </c>
      <c r="K27">
        <v>0.27</v>
      </c>
      <c r="L27">
        <v>1.64</v>
      </c>
      <c r="M27">
        <v>1.72</v>
      </c>
      <c r="N27">
        <v>11.54</v>
      </c>
    </row>
    <row r="28" spans="1:14" ht="12.75">
      <c r="A28" t="s">
        <v>159</v>
      </c>
      <c r="B28">
        <v>5.08</v>
      </c>
      <c r="C28">
        <v>4.45</v>
      </c>
      <c r="D28">
        <v>4.19</v>
      </c>
      <c r="E28">
        <v>2.26</v>
      </c>
      <c r="F28">
        <v>0.89</v>
      </c>
      <c r="G28">
        <v>0.24</v>
      </c>
      <c r="H28">
        <v>0.06</v>
      </c>
      <c r="I28">
        <v>0.04</v>
      </c>
      <c r="J28">
        <v>0.45</v>
      </c>
      <c r="K28">
        <v>1.18</v>
      </c>
      <c r="L28">
        <v>2.86</v>
      </c>
      <c r="M28">
        <v>3.75</v>
      </c>
      <c r="N28">
        <v>25.45</v>
      </c>
    </row>
    <row r="29" spans="1:14" ht="12.75">
      <c r="A29" t="s">
        <v>160</v>
      </c>
      <c r="B29">
        <v>6.51</v>
      </c>
      <c r="C29">
        <v>6.12</v>
      </c>
      <c r="D29">
        <v>5.25</v>
      </c>
      <c r="E29">
        <v>2.8</v>
      </c>
      <c r="F29">
        <v>1.21</v>
      </c>
      <c r="G29">
        <v>0.37</v>
      </c>
      <c r="H29">
        <v>0.05</v>
      </c>
      <c r="I29">
        <v>0.08</v>
      </c>
      <c r="J29">
        <v>0.47</v>
      </c>
      <c r="K29">
        <v>1.89</v>
      </c>
      <c r="L29">
        <v>4.18</v>
      </c>
      <c r="M29">
        <v>5.72</v>
      </c>
      <c r="N29">
        <v>34.65</v>
      </c>
    </row>
    <row r="30" spans="1:14" ht="12.75">
      <c r="A30" t="s">
        <v>161</v>
      </c>
      <c r="B30">
        <v>6.5</v>
      </c>
      <c r="C30">
        <v>5.52</v>
      </c>
      <c r="D30">
        <v>6.5</v>
      </c>
      <c r="E30">
        <v>2.95</v>
      </c>
      <c r="F30">
        <v>0.65</v>
      </c>
      <c r="G30">
        <v>0.21</v>
      </c>
      <c r="H30">
        <v>0.32</v>
      </c>
      <c r="I30">
        <v>0.21</v>
      </c>
      <c r="J30">
        <v>0.9</v>
      </c>
      <c r="K30">
        <v>2.31</v>
      </c>
      <c r="L30">
        <v>5.92</v>
      </c>
      <c r="M30">
        <v>5.3</v>
      </c>
      <c r="N30">
        <v>37.29</v>
      </c>
    </row>
    <row r="31" spans="1:14" ht="12.75">
      <c r="A31" t="s">
        <v>162</v>
      </c>
      <c r="B31">
        <v>2.65</v>
      </c>
      <c r="C31">
        <v>2.37</v>
      </c>
      <c r="D31">
        <v>1.9</v>
      </c>
      <c r="E31">
        <v>0.97</v>
      </c>
      <c r="F31">
        <v>0.18</v>
      </c>
      <c r="G31">
        <v>0.02</v>
      </c>
      <c r="H31">
        <v>0</v>
      </c>
      <c r="I31">
        <v>0.07</v>
      </c>
      <c r="J31">
        <v>0.29</v>
      </c>
      <c r="K31">
        <v>0.18</v>
      </c>
      <c r="L31">
        <v>1.35</v>
      </c>
      <c r="M31">
        <v>1.9</v>
      </c>
      <c r="N31">
        <v>11.88</v>
      </c>
    </row>
    <row r="32" spans="1:14" ht="12.75">
      <c r="A32" t="s">
        <v>163</v>
      </c>
      <c r="B32">
        <v>1.49</v>
      </c>
      <c r="C32">
        <v>1.21</v>
      </c>
      <c r="D32">
        <v>0.78</v>
      </c>
      <c r="E32">
        <v>0.87</v>
      </c>
      <c r="F32">
        <v>0.65</v>
      </c>
      <c r="G32">
        <v>0.03</v>
      </c>
      <c r="H32">
        <v>0</v>
      </c>
      <c r="I32">
        <v>0</v>
      </c>
      <c r="J32">
        <v>0.11</v>
      </c>
      <c r="K32">
        <v>0.18</v>
      </c>
      <c r="L32">
        <v>0.59</v>
      </c>
      <c r="M32">
        <v>0.65</v>
      </c>
      <c r="N32">
        <v>6.56</v>
      </c>
    </row>
    <row r="33" spans="1:14" ht="12.75">
      <c r="A33" t="s">
        <v>164</v>
      </c>
      <c r="B33">
        <v>4.05</v>
      </c>
      <c r="C33">
        <v>2.94</v>
      </c>
      <c r="D33">
        <v>2.47</v>
      </c>
      <c r="E33">
        <v>1.73</v>
      </c>
      <c r="F33">
        <v>0.37</v>
      </c>
      <c r="G33">
        <v>0.1</v>
      </c>
      <c r="H33">
        <v>0.02</v>
      </c>
      <c r="I33">
        <v>0.04</v>
      </c>
      <c r="J33">
        <v>0.25</v>
      </c>
      <c r="K33">
        <v>0.29</v>
      </c>
      <c r="L33">
        <v>2.45</v>
      </c>
      <c r="M33">
        <v>2.49</v>
      </c>
      <c r="N33">
        <v>17.2</v>
      </c>
    </row>
    <row r="34" spans="1:14" ht="12.75">
      <c r="A34" t="s">
        <v>165</v>
      </c>
      <c r="B34">
        <v>1.16</v>
      </c>
      <c r="C34">
        <v>0.9</v>
      </c>
      <c r="D34">
        <v>0.68</v>
      </c>
      <c r="E34">
        <v>0.37</v>
      </c>
      <c r="F34">
        <v>0.07</v>
      </c>
      <c r="G34">
        <v>0.01</v>
      </c>
      <c r="H34">
        <v>0.02</v>
      </c>
      <c r="I34">
        <v>0.01</v>
      </c>
      <c r="J34">
        <v>0.07</v>
      </c>
      <c r="K34">
        <v>0.14</v>
      </c>
      <c r="L34">
        <v>0.42</v>
      </c>
      <c r="M34">
        <v>0.69</v>
      </c>
      <c r="N34">
        <v>4.54</v>
      </c>
    </row>
    <row r="35" spans="1:14" ht="12.75">
      <c r="A35" t="s">
        <v>166</v>
      </c>
      <c r="B35">
        <v>0.5</v>
      </c>
      <c r="C35">
        <v>0.58</v>
      </c>
      <c r="D35">
        <v>0.62</v>
      </c>
      <c r="E35">
        <v>0.22</v>
      </c>
      <c r="F35">
        <v>0.14</v>
      </c>
      <c r="G35">
        <v>0.11</v>
      </c>
      <c r="H35">
        <v>0.28</v>
      </c>
      <c r="I35">
        <v>0.53</v>
      </c>
      <c r="J35">
        <v>0.32</v>
      </c>
      <c r="K35">
        <v>0.24</v>
      </c>
      <c r="L35">
        <v>0.32</v>
      </c>
      <c r="M35">
        <v>0.29</v>
      </c>
      <c r="N35">
        <v>4.15</v>
      </c>
    </row>
    <row r="36" spans="1:14" ht="12.75">
      <c r="A36" t="s">
        <v>167</v>
      </c>
      <c r="B36">
        <v>0.31</v>
      </c>
      <c r="C36">
        <v>0.32</v>
      </c>
      <c r="D36">
        <v>0.27</v>
      </c>
      <c r="E36">
        <v>0.24</v>
      </c>
      <c r="F36">
        <v>0.07</v>
      </c>
      <c r="G36">
        <v>0.01</v>
      </c>
      <c r="H36">
        <v>0.25</v>
      </c>
      <c r="I36">
        <v>0.24</v>
      </c>
      <c r="J36">
        <v>0.17</v>
      </c>
      <c r="K36">
        <v>0.2</v>
      </c>
      <c r="L36">
        <v>0.36</v>
      </c>
      <c r="M36">
        <v>0.26</v>
      </c>
      <c r="N36">
        <v>2.7</v>
      </c>
    </row>
    <row r="37" spans="1:14" ht="12.75">
      <c r="A37" t="s">
        <v>168</v>
      </c>
      <c r="B37">
        <v>1.14</v>
      </c>
      <c r="C37">
        <v>1.18</v>
      </c>
      <c r="D37">
        <v>0.77</v>
      </c>
      <c r="E37">
        <v>0.46</v>
      </c>
      <c r="F37">
        <v>0.43</v>
      </c>
      <c r="G37">
        <v>0.18</v>
      </c>
      <c r="H37">
        <v>0</v>
      </c>
      <c r="I37">
        <v>0</v>
      </c>
      <c r="J37">
        <v>0.08</v>
      </c>
      <c r="K37">
        <v>0.32</v>
      </c>
      <c r="L37">
        <v>0.47</v>
      </c>
      <c r="M37">
        <v>1.05</v>
      </c>
      <c r="N37">
        <v>6.08</v>
      </c>
    </row>
    <row r="38" spans="1:14" ht="12.75">
      <c r="A38" t="s">
        <v>169</v>
      </c>
      <c r="B38">
        <v>1.07</v>
      </c>
      <c r="C38">
        <v>1.16</v>
      </c>
      <c r="D38">
        <v>1.18</v>
      </c>
      <c r="E38">
        <v>0.66</v>
      </c>
      <c r="F38">
        <v>0.22</v>
      </c>
      <c r="G38">
        <v>0.08</v>
      </c>
      <c r="H38">
        <v>0.01</v>
      </c>
      <c r="I38">
        <v>0.04</v>
      </c>
      <c r="J38">
        <v>0.12</v>
      </c>
      <c r="K38">
        <v>0.29</v>
      </c>
      <c r="L38">
        <v>0.61</v>
      </c>
      <c r="M38">
        <v>0.77</v>
      </c>
      <c r="N38">
        <v>6.21</v>
      </c>
    </row>
    <row r="39" spans="1:14" ht="12.75">
      <c r="A39" t="s">
        <v>368</v>
      </c>
      <c r="B39">
        <v>6.14</v>
      </c>
      <c r="C39">
        <v>5.13</v>
      </c>
      <c r="D39">
        <v>4.7</v>
      </c>
      <c r="E39">
        <v>2.87</v>
      </c>
      <c r="F39">
        <v>1.15</v>
      </c>
      <c r="G39">
        <v>0.44</v>
      </c>
      <c r="H39">
        <v>0.11</v>
      </c>
      <c r="I39">
        <v>0.04</v>
      </c>
      <c r="J39">
        <v>0.75</v>
      </c>
      <c r="K39">
        <v>1.36</v>
      </c>
      <c r="L39">
        <v>3.47</v>
      </c>
      <c r="M39">
        <v>4.52</v>
      </c>
      <c r="N39">
        <v>30.68</v>
      </c>
    </row>
    <row r="40" spans="1:14" ht="12.75">
      <c r="A40" t="s">
        <v>369</v>
      </c>
      <c r="B40">
        <v>3.31</v>
      </c>
      <c r="C40">
        <v>2.46</v>
      </c>
      <c r="D40">
        <v>1.87</v>
      </c>
      <c r="E40">
        <v>1.22</v>
      </c>
      <c r="F40">
        <v>0.35</v>
      </c>
      <c r="G40">
        <v>0</v>
      </c>
      <c r="H40">
        <v>0</v>
      </c>
      <c r="I40">
        <v>0.01</v>
      </c>
      <c r="J40">
        <v>0.19</v>
      </c>
      <c r="K40">
        <v>0.27</v>
      </c>
      <c r="L40">
        <v>1.38</v>
      </c>
      <c r="M40">
        <v>1.82</v>
      </c>
      <c r="N40">
        <v>12.88</v>
      </c>
    </row>
    <row r="41" spans="1:14" ht="12.75">
      <c r="A41" t="s">
        <v>370</v>
      </c>
      <c r="B41">
        <v>3.37</v>
      </c>
      <c r="C41">
        <v>2.73</v>
      </c>
      <c r="D41">
        <v>2.9</v>
      </c>
      <c r="E41">
        <v>1.56</v>
      </c>
      <c r="F41">
        <v>0.53</v>
      </c>
      <c r="G41">
        <v>0.07</v>
      </c>
      <c r="H41">
        <v>0.13</v>
      </c>
      <c r="I41">
        <v>0.19</v>
      </c>
      <c r="J41">
        <v>0.23</v>
      </c>
      <c r="K41">
        <v>0.55</v>
      </c>
      <c r="L41">
        <v>1.63</v>
      </c>
      <c r="M41">
        <v>2.21</v>
      </c>
      <c r="N41">
        <v>16.1</v>
      </c>
    </row>
    <row r="42" spans="1:14" ht="12.75">
      <c r="A42" t="s">
        <v>371</v>
      </c>
      <c r="B42">
        <v>0.75</v>
      </c>
      <c r="C42">
        <v>0.61</v>
      </c>
      <c r="D42">
        <v>0.62</v>
      </c>
      <c r="E42">
        <v>0.22</v>
      </c>
      <c r="F42">
        <v>0.08</v>
      </c>
      <c r="G42">
        <v>0.13</v>
      </c>
      <c r="H42">
        <v>0.28</v>
      </c>
      <c r="I42">
        <v>0.32</v>
      </c>
      <c r="J42">
        <v>0.26</v>
      </c>
      <c r="K42">
        <v>0.21</v>
      </c>
      <c r="L42">
        <v>0.36</v>
      </c>
      <c r="M42">
        <v>0.55</v>
      </c>
      <c r="N42">
        <v>4.39</v>
      </c>
    </row>
    <row r="43" spans="1:14" ht="12.75">
      <c r="A43" t="s">
        <v>372</v>
      </c>
      <c r="B43">
        <v>0.89</v>
      </c>
      <c r="C43">
        <v>0.86</v>
      </c>
      <c r="D43">
        <v>0.69</v>
      </c>
      <c r="E43">
        <v>0.18</v>
      </c>
      <c r="F43">
        <v>0.11</v>
      </c>
      <c r="G43">
        <v>0.08</v>
      </c>
      <c r="H43">
        <v>0.32</v>
      </c>
      <c r="I43">
        <v>0.29</v>
      </c>
      <c r="J43">
        <v>0.32</v>
      </c>
      <c r="K43">
        <v>0.22</v>
      </c>
      <c r="L43">
        <v>0.38</v>
      </c>
      <c r="M43">
        <v>0.54</v>
      </c>
      <c r="N43">
        <v>4.88</v>
      </c>
    </row>
    <row r="44" spans="1:14" ht="12.75">
      <c r="A44" t="s">
        <v>373</v>
      </c>
      <c r="B44">
        <v>3.13</v>
      </c>
      <c r="C44">
        <v>2.34</v>
      </c>
      <c r="D44">
        <v>2.26</v>
      </c>
      <c r="E44">
        <v>1.75</v>
      </c>
      <c r="F44">
        <v>0.56</v>
      </c>
      <c r="G44">
        <v>0.08</v>
      </c>
      <c r="H44">
        <v>0.18</v>
      </c>
      <c r="I44">
        <v>0.1</v>
      </c>
      <c r="J44">
        <v>0.37</v>
      </c>
      <c r="K44">
        <v>0.52</v>
      </c>
      <c r="L44">
        <v>1.95</v>
      </c>
      <c r="M44">
        <v>2.19</v>
      </c>
      <c r="N44">
        <v>15.43</v>
      </c>
    </row>
    <row r="45" spans="1:14" ht="12.75">
      <c r="A45" t="s">
        <v>408</v>
      </c>
      <c r="B45">
        <v>3.47</v>
      </c>
      <c r="C45">
        <v>2.5</v>
      </c>
      <c r="D45">
        <v>3.01</v>
      </c>
      <c r="E45">
        <v>1.93</v>
      </c>
      <c r="F45">
        <v>0.79</v>
      </c>
      <c r="G45">
        <v>0.28</v>
      </c>
      <c r="H45">
        <v>0.24</v>
      </c>
      <c r="I45">
        <v>0.17</v>
      </c>
      <c r="J45">
        <v>0.46</v>
      </c>
      <c r="K45">
        <v>0.61</v>
      </c>
      <c r="L45">
        <v>2.12</v>
      </c>
      <c r="M45">
        <v>2.63</v>
      </c>
      <c r="N45">
        <v>18.21</v>
      </c>
    </row>
    <row r="46" spans="1:14" ht="12.75">
      <c r="A46" t="s">
        <v>409</v>
      </c>
      <c r="B46">
        <v>3.79</v>
      </c>
      <c r="C46">
        <v>3.44</v>
      </c>
      <c r="D46">
        <v>3.12</v>
      </c>
      <c r="E46">
        <v>1.35</v>
      </c>
      <c r="F46">
        <v>0.63</v>
      </c>
      <c r="G46">
        <v>0.16</v>
      </c>
      <c r="H46">
        <v>0.24</v>
      </c>
      <c r="I46">
        <v>0.22</v>
      </c>
      <c r="J46">
        <v>0.51</v>
      </c>
      <c r="K46">
        <v>0.6</v>
      </c>
      <c r="L46">
        <v>1.65</v>
      </c>
      <c r="M46">
        <v>2.09</v>
      </c>
      <c r="N46">
        <v>17.8</v>
      </c>
    </row>
    <row r="47" spans="1:14" ht="12.75">
      <c r="A47" t="s">
        <v>410</v>
      </c>
      <c r="B47">
        <v>4.79</v>
      </c>
      <c r="C47">
        <v>3.8</v>
      </c>
      <c r="D47">
        <v>2.85</v>
      </c>
      <c r="E47">
        <v>1.34</v>
      </c>
      <c r="F47">
        <v>0.27</v>
      </c>
      <c r="G47">
        <v>0.04</v>
      </c>
      <c r="H47">
        <v>0.01</v>
      </c>
      <c r="I47">
        <v>0.15</v>
      </c>
      <c r="J47">
        <v>0.18</v>
      </c>
      <c r="K47">
        <v>0.26</v>
      </c>
      <c r="L47">
        <v>1.83</v>
      </c>
      <c r="M47">
        <v>2.57</v>
      </c>
      <c r="N47">
        <v>18.09</v>
      </c>
    </row>
    <row r="48" spans="1:14" ht="12.75">
      <c r="A48" t="s">
        <v>411</v>
      </c>
      <c r="B48">
        <v>10.71</v>
      </c>
      <c r="C48">
        <v>10.27</v>
      </c>
      <c r="D48">
        <v>7.85</v>
      </c>
      <c r="E48">
        <v>2.79</v>
      </c>
      <c r="F48">
        <v>1.1</v>
      </c>
      <c r="G48">
        <v>0.23</v>
      </c>
      <c r="H48">
        <v>0.11</v>
      </c>
      <c r="I48">
        <v>0.15</v>
      </c>
      <c r="J48">
        <v>0.48</v>
      </c>
      <c r="K48">
        <v>2.2</v>
      </c>
      <c r="L48">
        <v>6.11</v>
      </c>
      <c r="M48">
        <v>7</v>
      </c>
      <c r="N48">
        <v>49</v>
      </c>
    </row>
    <row r="49" spans="1:14" ht="12.75">
      <c r="A49" t="s">
        <v>412</v>
      </c>
      <c r="B49">
        <v>11.62</v>
      </c>
      <c r="C49">
        <v>8.4</v>
      </c>
      <c r="D49">
        <v>6.86</v>
      </c>
      <c r="E49">
        <v>3.7</v>
      </c>
      <c r="F49">
        <v>1.22</v>
      </c>
      <c r="G49">
        <v>0.28</v>
      </c>
      <c r="H49">
        <v>0.01</v>
      </c>
      <c r="I49">
        <v>0.07</v>
      </c>
      <c r="J49">
        <v>0.74</v>
      </c>
      <c r="K49">
        <v>2.56</v>
      </c>
      <c r="L49" t="s">
        <v>413</v>
      </c>
      <c r="M49">
        <v>0.3</v>
      </c>
      <c r="N49">
        <v>52.08</v>
      </c>
    </row>
    <row r="50" spans="1:14" ht="12.75">
      <c r="A50" t="s">
        <v>414</v>
      </c>
      <c r="B50">
        <v>3.3</v>
      </c>
      <c r="C50">
        <v>2.02</v>
      </c>
      <c r="D50">
        <v>1.99</v>
      </c>
      <c r="E50">
        <v>1.9</v>
      </c>
      <c r="F50">
        <v>0.56</v>
      </c>
      <c r="G50">
        <v>0.13</v>
      </c>
      <c r="H50">
        <v>0</v>
      </c>
      <c r="I50">
        <v>0.01</v>
      </c>
      <c r="J50">
        <v>0.23</v>
      </c>
      <c r="K50">
        <v>0.75</v>
      </c>
      <c r="L50">
        <v>1.59</v>
      </c>
      <c r="M50">
        <v>3.5</v>
      </c>
      <c r="N50">
        <v>15.98</v>
      </c>
    </row>
    <row r="51" spans="1:14" ht="12.75">
      <c r="A51" t="s">
        <v>415</v>
      </c>
      <c r="B51">
        <v>1.16</v>
      </c>
      <c r="C51">
        <v>1.28</v>
      </c>
      <c r="D51">
        <v>0.93</v>
      </c>
      <c r="E51">
        <v>0.35</v>
      </c>
      <c r="F51">
        <v>0.44</v>
      </c>
      <c r="G51">
        <v>0.4</v>
      </c>
      <c r="H51">
        <v>0.47</v>
      </c>
      <c r="I51">
        <v>0.46</v>
      </c>
      <c r="J51">
        <v>0.33</v>
      </c>
      <c r="K51">
        <v>0.31</v>
      </c>
      <c r="L51">
        <v>0.61</v>
      </c>
      <c r="M51">
        <v>0.97</v>
      </c>
      <c r="N51">
        <v>7.71</v>
      </c>
    </row>
    <row r="52" spans="1:14" ht="12.75">
      <c r="A52" t="s">
        <v>416</v>
      </c>
      <c r="B52">
        <v>4.84</v>
      </c>
      <c r="C52">
        <v>4.17</v>
      </c>
      <c r="D52">
        <v>3.22</v>
      </c>
      <c r="E52">
        <v>1.74</v>
      </c>
      <c r="F52">
        <v>0.63</v>
      </c>
      <c r="G52">
        <v>0.18</v>
      </c>
      <c r="H52">
        <v>0.03</v>
      </c>
      <c r="I52">
        <v>0.07</v>
      </c>
      <c r="J52">
        <v>0.27</v>
      </c>
      <c r="K52">
        <v>1.28</v>
      </c>
      <c r="L52">
        <v>2.89</v>
      </c>
      <c r="M52">
        <v>4.02</v>
      </c>
      <c r="N52">
        <v>23.34</v>
      </c>
    </row>
    <row r="53" spans="1:14" ht="12.75">
      <c r="A53" t="s">
        <v>417</v>
      </c>
      <c r="B53">
        <v>6.07</v>
      </c>
      <c r="C53">
        <v>4.39</v>
      </c>
      <c r="D53">
        <v>2.76</v>
      </c>
      <c r="E53">
        <v>1.88</v>
      </c>
      <c r="F53">
        <v>0.3</v>
      </c>
      <c r="G53">
        <v>0.23</v>
      </c>
      <c r="H53">
        <v>0.02</v>
      </c>
      <c r="I53">
        <v>0.19</v>
      </c>
      <c r="J53">
        <v>0.22</v>
      </c>
      <c r="K53">
        <v>1.32</v>
      </c>
      <c r="L53">
        <v>3.05</v>
      </c>
      <c r="M53">
        <v>4.01</v>
      </c>
      <c r="N53">
        <v>24.44</v>
      </c>
    </row>
    <row r="54" spans="1:14" ht="12.75">
      <c r="A54" t="s">
        <v>418</v>
      </c>
      <c r="B54">
        <v>7.95</v>
      </c>
      <c r="C54">
        <v>5.7</v>
      </c>
      <c r="D54">
        <v>4.31</v>
      </c>
      <c r="E54">
        <v>2.04</v>
      </c>
      <c r="F54">
        <v>1.3</v>
      </c>
      <c r="G54">
        <v>0.5</v>
      </c>
      <c r="H54">
        <v>0.16</v>
      </c>
      <c r="I54">
        <v>0.38</v>
      </c>
      <c r="J54">
        <v>0.79</v>
      </c>
      <c r="K54">
        <v>2.48</v>
      </c>
      <c r="L54">
        <v>5.07</v>
      </c>
      <c r="M54">
        <v>7.15</v>
      </c>
      <c r="N54">
        <v>37.83</v>
      </c>
    </row>
    <row r="55" spans="1:14" ht="12.75">
      <c r="A55" t="s">
        <v>419</v>
      </c>
      <c r="B55">
        <v>4.35</v>
      </c>
      <c r="C55">
        <v>4.21</v>
      </c>
      <c r="D55">
        <v>3.45</v>
      </c>
      <c r="E55">
        <v>1.35</v>
      </c>
      <c r="F55">
        <v>0.53</v>
      </c>
      <c r="G55">
        <v>0.15</v>
      </c>
      <c r="H55">
        <v>0.76</v>
      </c>
      <c r="I55">
        <v>1</v>
      </c>
      <c r="J55">
        <v>0.57</v>
      </c>
      <c r="K55">
        <v>0.69</v>
      </c>
      <c r="L55">
        <v>2.17</v>
      </c>
      <c r="M55">
        <v>2.96</v>
      </c>
      <c r="N55">
        <v>22.19</v>
      </c>
    </row>
    <row r="56" spans="1:14" ht="12.75">
      <c r="A56" t="s">
        <v>420</v>
      </c>
      <c r="B56">
        <v>7.12</v>
      </c>
      <c r="C56">
        <v>4.69</v>
      </c>
      <c r="D56">
        <v>5.34</v>
      </c>
      <c r="E56">
        <v>3.89</v>
      </c>
      <c r="F56">
        <v>1.2</v>
      </c>
      <c r="G56">
        <v>0.06</v>
      </c>
      <c r="H56">
        <v>0.75</v>
      </c>
      <c r="I56">
        <v>0.62</v>
      </c>
      <c r="J56">
        <v>0.82</v>
      </c>
      <c r="K56">
        <v>0.83</v>
      </c>
      <c r="L56">
        <v>4.6</v>
      </c>
      <c r="M56">
        <v>5.48</v>
      </c>
      <c r="N56">
        <v>35.4</v>
      </c>
    </row>
    <row r="57" spans="1:14" ht="12.75">
      <c r="A57" t="s">
        <v>421</v>
      </c>
      <c r="B57">
        <v>14.09</v>
      </c>
      <c r="C57">
        <v>7.81</v>
      </c>
      <c r="D57">
        <v>7.47</v>
      </c>
      <c r="E57">
        <v>6.2</v>
      </c>
      <c r="F57">
        <v>2.11</v>
      </c>
      <c r="G57">
        <v>1.66</v>
      </c>
      <c r="H57">
        <v>0.02</v>
      </c>
      <c r="I57">
        <v>0.83</v>
      </c>
      <c r="J57">
        <v>0.43</v>
      </c>
      <c r="K57" t="s">
        <v>422</v>
      </c>
      <c r="L57" t="s">
        <v>423</v>
      </c>
      <c r="M57">
        <v>4.21</v>
      </c>
      <c r="N57">
        <v>70.68</v>
      </c>
    </row>
    <row r="58" spans="1:14" ht="12.75">
      <c r="A58" t="s">
        <v>424</v>
      </c>
      <c r="B58">
        <v>5.1</v>
      </c>
      <c r="C58">
        <v>6.01</v>
      </c>
      <c r="D58">
        <v>4.04</v>
      </c>
      <c r="E58">
        <v>2.94</v>
      </c>
      <c r="F58">
        <v>1.86</v>
      </c>
      <c r="G58">
        <v>0.51</v>
      </c>
      <c r="H58">
        <v>0.18</v>
      </c>
      <c r="I58">
        <v>0.06</v>
      </c>
      <c r="J58">
        <v>0.87</v>
      </c>
      <c r="K58">
        <v>1.01</v>
      </c>
      <c r="L58">
        <v>2.08</v>
      </c>
      <c r="M58">
        <v>4.78</v>
      </c>
      <c r="N58">
        <v>29.44</v>
      </c>
    </row>
    <row r="59" spans="1:14" ht="12.75">
      <c r="A59" t="s">
        <v>425</v>
      </c>
      <c r="B59">
        <v>5.93</v>
      </c>
      <c r="C59">
        <v>4.03</v>
      </c>
      <c r="D59">
        <v>3.79</v>
      </c>
      <c r="E59">
        <v>2.04</v>
      </c>
      <c r="F59">
        <v>0.8</v>
      </c>
      <c r="G59">
        <v>0.18</v>
      </c>
      <c r="H59">
        <v>0.02</v>
      </c>
      <c r="I59">
        <v>0.13</v>
      </c>
      <c r="J59">
        <v>0.5</v>
      </c>
      <c r="K59">
        <v>0.58</v>
      </c>
      <c r="L59">
        <v>2.65</v>
      </c>
      <c r="M59">
        <v>3.44</v>
      </c>
      <c r="N59">
        <v>24.09</v>
      </c>
    </row>
    <row r="60" spans="1:14" ht="12.75">
      <c r="A60" t="s">
        <v>426</v>
      </c>
      <c r="B60">
        <v>5.02</v>
      </c>
      <c r="C60">
        <v>5.03</v>
      </c>
      <c r="D60">
        <v>4.09</v>
      </c>
      <c r="E60">
        <v>1.86</v>
      </c>
      <c r="F60">
        <v>0.59</v>
      </c>
      <c r="G60">
        <v>0.14</v>
      </c>
      <c r="H60">
        <v>0.26</v>
      </c>
      <c r="I60">
        <v>0.46</v>
      </c>
      <c r="J60">
        <v>0.69</v>
      </c>
      <c r="K60">
        <v>0.72</v>
      </c>
      <c r="L60">
        <v>2.55</v>
      </c>
      <c r="M60">
        <v>3.55</v>
      </c>
      <c r="N60">
        <v>24.96</v>
      </c>
    </row>
    <row r="61" spans="1:14" ht="12.75">
      <c r="A61" t="s">
        <v>629</v>
      </c>
      <c r="B61">
        <v>9.18</v>
      </c>
      <c r="C61">
        <v>7.45</v>
      </c>
      <c r="D61">
        <v>6.32</v>
      </c>
      <c r="E61">
        <v>3.11</v>
      </c>
      <c r="F61">
        <v>0.9</v>
      </c>
      <c r="G61">
        <v>0.24</v>
      </c>
      <c r="H61">
        <v>0.04</v>
      </c>
      <c r="I61">
        <v>0.1</v>
      </c>
      <c r="J61">
        <v>0.54</v>
      </c>
      <c r="K61">
        <v>1.85</v>
      </c>
      <c r="L61">
        <v>5.25</v>
      </c>
      <c r="M61">
        <v>7.12</v>
      </c>
      <c r="N61">
        <v>42.1</v>
      </c>
    </row>
    <row r="62" spans="1:14" ht="12.75">
      <c r="A62" t="s">
        <v>428</v>
      </c>
      <c r="B62">
        <v>5.58</v>
      </c>
      <c r="C62">
        <v>5.35</v>
      </c>
      <c r="D62">
        <v>4.63</v>
      </c>
      <c r="E62">
        <v>1.89</v>
      </c>
      <c r="F62">
        <v>0.64</v>
      </c>
      <c r="G62">
        <v>0.11</v>
      </c>
      <c r="H62">
        <v>0.04</v>
      </c>
      <c r="I62">
        <v>0.11</v>
      </c>
      <c r="J62">
        <v>0.43</v>
      </c>
      <c r="K62">
        <v>0.61</v>
      </c>
      <c r="L62">
        <v>2.94</v>
      </c>
      <c r="M62">
        <v>3.33</v>
      </c>
      <c r="N62">
        <v>25.66</v>
      </c>
    </row>
    <row r="63" spans="1:14" ht="12.75">
      <c r="A63" t="s">
        <v>429</v>
      </c>
      <c r="B63">
        <v>2.19</v>
      </c>
      <c r="C63">
        <v>1.8</v>
      </c>
      <c r="D63">
        <v>1.54</v>
      </c>
      <c r="E63">
        <v>0.76</v>
      </c>
      <c r="F63">
        <v>0.61</v>
      </c>
      <c r="G63">
        <v>0.4</v>
      </c>
      <c r="H63">
        <v>0.38</v>
      </c>
      <c r="I63">
        <v>0.51</v>
      </c>
      <c r="J63">
        <v>0.65</v>
      </c>
      <c r="K63">
        <v>0.53</v>
      </c>
      <c r="L63">
        <v>1.34</v>
      </c>
      <c r="M63">
        <v>1.64</v>
      </c>
      <c r="N63">
        <v>12.35</v>
      </c>
    </row>
    <row r="64" spans="1:14" ht="12.75">
      <c r="A64" t="s">
        <v>430</v>
      </c>
      <c r="B64">
        <v>1.1</v>
      </c>
      <c r="C64">
        <v>0.95</v>
      </c>
      <c r="D64">
        <v>0.52</v>
      </c>
      <c r="E64">
        <v>0.3</v>
      </c>
      <c r="F64">
        <v>0.28</v>
      </c>
      <c r="G64">
        <v>0.16</v>
      </c>
      <c r="H64">
        <v>0.17</v>
      </c>
      <c r="I64">
        <v>0.12</v>
      </c>
      <c r="J64">
        <v>0.21</v>
      </c>
      <c r="K64">
        <v>0.18</v>
      </c>
      <c r="L64">
        <v>0.53</v>
      </c>
      <c r="M64">
        <v>0.81</v>
      </c>
      <c r="N64">
        <v>5.33</v>
      </c>
    </row>
    <row r="65" spans="1:14" ht="12.75">
      <c r="A65" t="s">
        <v>431</v>
      </c>
      <c r="B65">
        <v>0.64</v>
      </c>
      <c r="C65">
        <v>3.01</v>
      </c>
      <c r="D65">
        <v>1.08</v>
      </c>
      <c r="E65">
        <v>0.77</v>
      </c>
      <c r="F65">
        <v>0.78</v>
      </c>
      <c r="G65">
        <v>0.2</v>
      </c>
      <c r="H65">
        <v>0.34</v>
      </c>
      <c r="I65">
        <v>0.33</v>
      </c>
      <c r="J65">
        <v>0.78</v>
      </c>
      <c r="K65">
        <v>0.49</v>
      </c>
      <c r="L65">
        <v>1.21</v>
      </c>
      <c r="M65">
        <v>0.74</v>
      </c>
      <c r="N65">
        <v>10.37</v>
      </c>
    </row>
    <row r="66" spans="1:14" ht="12.75">
      <c r="A66" t="s">
        <v>432</v>
      </c>
      <c r="B66">
        <v>7.39</v>
      </c>
      <c r="C66">
        <v>6.42</v>
      </c>
      <c r="D66">
        <v>5.54</v>
      </c>
      <c r="E66">
        <v>2.67</v>
      </c>
      <c r="F66">
        <v>0.92</v>
      </c>
      <c r="G66">
        <v>0.32</v>
      </c>
      <c r="H66">
        <v>0.05</v>
      </c>
      <c r="I66">
        <v>0.11</v>
      </c>
      <c r="J66">
        <v>0.45</v>
      </c>
      <c r="K66">
        <v>2.11</v>
      </c>
      <c r="L66">
        <v>4.55</v>
      </c>
      <c r="M66">
        <v>6.11</v>
      </c>
      <c r="N66">
        <v>36.64</v>
      </c>
    </row>
    <row r="67" spans="1:14" ht="12.75">
      <c r="A67" t="s">
        <v>222</v>
      </c>
      <c r="B67">
        <v>3.63</v>
      </c>
      <c r="C67">
        <v>2.44</v>
      </c>
      <c r="D67">
        <v>2.01</v>
      </c>
      <c r="E67">
        <v>1.33</v>
      </c>
      <c r="F67">
        <v>1.28</v>
      </c>
      <c r="G67">
        <v>0.78</v>
      </c>
      <c r="H67">
        <v>0.41</v>
      </c>
      <c r="I67">
        <v>0.23</v>
      </c>
      <c r="J67">
        <v>0.72</v>
      </c>
      <c r="K67">
        <v>1.01</v>
      </c>
      <c r="L67">
        <v>1.46</v>
      </c>
      <c r="M67">
        <v>2.62</v>
      </c>
      <c r="N67">
        <v>17.92</v>
      </c>
    </row>
    <row r="68" spans="1:14" ht="12.75">
      <c r="A68" t="s">
        <v>223</v>
      </c>
      <c r="B68">
        <v>0.99</v>
      </c>
      <c r="C68">
        <v>0.66</v>
      </c>
      <c r="D68">
        <v>0.55</v>
      </c>
      <c r="E68">
        <v>0.32</v>
      </c>
      <c r="F68">
        <v>0.12</v>
      </c>
      <c r="G68">
        <v>0.02</v>
      </c>
      <c r="H68">
        <v>0</v>
      </c>
      <c r="I68">
        <v>0.02</v>
      </c>
      <c r="J68">
        <v>0.04</v>
      </c>
      <c r="K68">
        <v>0.27</v>
      </c>
      <c r="L68">
        <v>0.92</v>
      </c>
      <c r="M68">
        <v>0.56</v>
      </c>
      <c r="N68">
        <v>4.47</v>
      </c>
    </row>
    <row r="69" spans="1:14" ht="12.75">
      <c r="A69" t="s">
        <v>224</v>
      </c>
      <c r="B69">
        <v>13.02</v>
      </c>
      <c r="C69">
        <v>10.52</v>
      </c>
      <c r="D69">
        <v>9.27</v>
      </c>
      <c r="E69">
        <v>5.14</v>
      </c>
      <c r="F69">
        <v>2.73</v>
      </c>
      <c r="G69">
        <v>0.81</v>
      </c>
      <c r="H69">
        <v>0.26</v>
      </c>
      <c r="I69">
        <v>0.44</v>
      </c>
      <c r="J69">
        <v>1.13</v>
      </c>
      <c r="K69">
        <v>3.99</v>
      </c>
      <c r="L69" t="s">
        <v>225</v>
      </c>
      <c r="M69">
        <v>1.49</v>
      </c>
      <c r="N69">
        <v>68.23</v>
      </c>
    </row>
    <row r="70" spans="1:14" ht="12.75">
      <c r="A70" t="s">
        <v>226</v>
      </c>
      <c r="B70">
        <v>9.48</v>
      </c>
      <c r="C70">
        <v>10.73</v>
      </c>
      <c r="D70">
        <v>8.13</v>
      </c>
      <c r="E70">
        <v>4.22</v>
      </c>
      <c r="F70">
        <v>3.04</v>
      </c>
      <c r="G70">
        <v>0.7</v>
      </c>
      <c r="H70">
        <v>0.04</v>
      </c>
      <c r="I70">
        <v>0.35</v>
      </c>
      <c r="J70">
        <v>0.73</v>
      </c>
      <c r="K70">
        <v>3.91</v>
      </c>
      <c r="L70">
        <v>9.09</v>
      </c>
      <c r="M70">
        <v>8.46</v>
      </c>
      <c r="N70">
        <v>58.88</v>
      </c>
    </row>
    <row r="71" spans="1:14" ht="12.75">
      <c r="A71" t="s">
        <v>227</v>
      </c>
      <c r="B71">
        <v>0.47</v>
      </c>
      <c r="C71">
        <v>0.46</v>
      </c>
      <c r="D71">
        <v>0.36</v>
      </c>
      <c r="E71">
        <v>0.13</v>
      </c>
      <c r="F71">
        <v>0.03</v>
      </c>
      <c r="G71">
        <v>0.03</v>
      </c>
      <c r="H71">
        <v>0.18</v>
      </c>
      <c r="I71">
        <v>0.72</v>
      </c>
      <c r="J71">
        <v>0.42</v>
      </c>
      <c r="K71">
        <v>0.27</v>
      </c>
      <c r="L71">
        <v>0.25</v>
      </c>
      <c r="M71">
        <v>0.53</v>
      </c>
      <c r="N71">
        <v>3.85</v>
      </c>
    </row>
    <row r="72" spans="1:14" ht="12.75">
      <c r="A72" t="s">
        <v>228</v>
      </c>
      <c r="B72">
        <v>0.48</v>
      </c>
      <c r="C72">
        <v>0.4</v>
      </c>
      <c r="D72">
        <v>0.34</v>
      </c>
      <c r="E72">
        <v>0.18</v>
      </c>
      <c r="F72">
        <v>0.02</v>
      </c>
      <c r="G72">
        <v>0.02</v>
      </c>
      <c r="H72">
        <v>0.27</v>
      </c>
      <c r="I72">
        <v>0.68</v>
      </c>
      <c r="J72">
        <v>0.38</v>
      </c>
      <c r="K72">
        <v>0.26</v>
      </c>
      <c r="L72">
        <v>0.19</v>
      </c>
      <c r="M72">
        <v>0.44</v>
      </c>
      <c r="N72">
        <v>3.66</v>
      </c>
    </row>
    <row r="73" spans="1:14" ht="12.75">
      <c r="A73" t="s">
        <v>229</v>
      </c>
      <c r="B73">
        <v>4.16</v>
      </c>
      <c r="C73">
        <v>3.23</v>
      </c>
      <c r="D73">
        <v>2.81</v>
      </c>
      <c r="E73">
        <v>1.28</v>
      </c>
      <c r="F73">
        <v>1.19</v>
      </c>
      <c r="G73">
        <v>0.75</v>
      </c>
      <c r="H73">
        <v>0.46</v>
      </c>
      <c r="I73">
        <v>0.52</v>
      </c>
      <c r="J73">
        <v>0.71</v>
      </c>
      <c r="K73">
        <v>1.3</v>
      </c>
      <c r="L73">
        <v>2.61</v>
      </c>
      <c r="M73">
        <v>3.54</v>
      </c>
      <c r="N73">
        <v>22.56</v>
      </c>
    </row>
    <row r="74" spans="1:14" ht="12.75">
      <c r="A74" t="s">
        <v>230</v>
      </c>
      <c r="B74">
        <v>1.88</v>
      </c>
      <c r="C74">
        <v>1.8</v>
      </c>
      <c r="D74">
        <v>1.53</v>
      </c>
      <c r="E74">
        <v>1.01</v>
      </c>
      <c r="F74">
        <v>0.79</v>
      </c>
      <c r="G74">
        <v>0.86</v>
      </c>
      <c r="H74">
        <v>0.95</v>
      </c>
      <c r="I74">
        <v>0.61</v>
      </c>
      <c r="J74">
        <v>0.58</v>
      </c>
      <c r="K74">
        <v>0.62</v>
      </c>
      <c r="L74">
        <v>1.34</v>
      </c>
      <c r="M74">
        <v>1.52</v>
      </c>
      <c r="N74">
        <v>13.49</v>
      </c>
    </row>
    <row r="75" spans="1:14" ht="12.75">
      <c r="A75" t="s">
        <v>231</v>
      </c>
      <c r="B75">
        <v>2.3</v>
      </c>
      <c r="C75">
        <v>1.39</v>
      </c>
      <c r="D75">
        <v>1.58</v>
      </c>
      <c r="E75">
        <v>0.96</v>
      </c>
      <c r="F75">
        <v>0.3</v>
      </c>
      <c r="G75">
        <v>0.05</v>
      </c>
      <c r="H75">
        <v>0.02</v>
      </c>
      <c r="I75">
        <v>0.06</v>
      </c>
      <c r="J75">
        <v>0.17</v>
      </c>
      <c r="K75">
        <v>0.26</v>
      </c>
      <c r="L75">
        <v>1.33</v>
      </c>
      <c r="M75">
        <v>1.52</v>
      </c>
      <c r="N75">
        <v>9.94</v>
      </c>
    </row>
    <row r="76" spans="1:14" ht="12.75">
      <c r="A76" t="s">
        <v>232</v>
      </c>
      <c r="B76">
        <v>8.14</v>
      </c>
      <c r="C76">
        <v>5.16</v>
      </c>
      <c r="D76">
        <v>5.34</v>
      </c>
      <c r="E76">
        <v>2.58</v>
      </c>
      <c r="F76">
        <v>0.62</v>
      </c>
      <c r="G76">
        <v>0.16</v>
      </c>
      <c r="H76">
        <v>0.05</v>
      </c>
      <c r="I76">
        <v>0.26</v>
      </c>
      <c r="J76">
        <v>0.38</v>
      </c>
      <c r="K76">
        <v>2.16</v>
      </c>
      <c r="L76">
        <v>5.55</v>
      </c>
      <c r="M76">
        <v>7.49</v>
      </c>
      <c r="N76">
        <v>37.89</v>
      </c>
    </row>
    <row r="77" spans="1:14" ht="12.75">
      <c r="A77" t="s">
        <v>233</v>
      </c>
      <c r="B77">
        <v>1.18</v>
      </c>
      <c r="C77">
        <v>1.08</v>
      </c>
      <c r="D77">
        <v>0.78</v>
      </c>
      <c r="E77">
        <v>0.26</v>
      </c>
      <c r="F77">
        <v>0.07</v>
      </c>
      <c r="G77">
        <v>0.02</v>
      </c>
      <c r="H77">
        <v>0.31</v>
      </c>
      <c r="I77">
        <v>0.54</v>
      </c>
      <c r="J77">
        <v>0.35</v>
      </c>
      <c r="K77">
        <v>0.25</v>
      </c>
      <c r="L77">
        <v>0.5</v>
      </c>
      <c r="M77">
        <v>0.75</v>
      </c>
      <c r="N77">
        <v>6.09</v>
      </c>
    </row>
    <row r="78" spans="1:14" ht="12.75">
      <c r="A78" t="s">
        <v>234</v>
      </c>
      <c r="B78">
        <v>0.59</v>
      </c>
      <c r="C78">
        <v>0.19</v>
      </c>
      <c r="D78">
        <v>0.29</v>
      </c>
      <c r="E78">
        <v>0.15</v>
      </c>
      <c r="F78">
        <v>0.02</v>
      </c>
      <c r="G78">
        <v>0</v>
      </c>
      <c r="H78">
        <v>0.12</v>
      </c>
      <c r="I78">
        <v>0.27</v>
      </c>
      <c r="J78">
        <v>0.11</v>
      </c>
      <c r="K78">
        <v>0.34</v>
      </c>
      <c r="L78">
        <v>0.42</v>
      </c>
      <c r="M78">
        <v>0.41</v>
      </c>
      <c r="N78">
        <v>2.91</v>
      </c>
    </row>
    <row r="79" spans="1:14" ht="12.75">
      <c r="A79" t="s">
        <v>235</v>
      </c>
      <c r="B79">
        <v>2.6</v>
      </c>
      <c r="C79">
        <v>1.5</v>
      </c>
      <c r="D79">
        <v>1.83</v>
      </c>
      <c r="E79">
        <v>1.22</v>
      </c>
      <c r="F79">
        <v>0.49</v>
      </c>
      <c r="G79">
        <v>0.04</v>
      </c>
      <c r="H79">
        <v>0.3</v>
      </c>
      <c r="I79">
        <v>0.72</v>
      </c>
      <c r="J79">
        <v>0.44</v>
      </c>
      <c r="K79">
        <v>0.48</v>
      </c>
      <c r="L79">
        <v>1.2</v>
      </c>
      <c r="M79">
        <v>1.84</v>
      </c>
      <c r="N79">
        <v>12.66</v>
      </c>
    </row>
    <row r="80" spans="1:14" ht="12.75">
      <c r="A80" t="s">
        <v>236</v>
      </c>
      <c r="B80">
        <v>3.21</v>
      </c>
      <c r="C80">
        <v>2.99</v>
      </c>
      <c r="D80">
        <v>3.64</v>
      </c>
      <c r="E80">
        <v>0.96</v>
      </c>
      <c r="F80">
        <v>0.32</v>
      </c>
      <c r="G80">
        <v>0.09</v>
      </c>
      <c r="H80">
        <v>0.6</v>
      </c>
      <c r="I80">
        <v>0.74</v>
      </c>
      <c r="J80">
        <v>0.46</v>
      </c>
      <c r="K80">
        <v>0.8</v>
      </c>
      <c r="L80">
        <v>1.58</v>
      </c>
      <c r="M80">
        <v>2.13</v>
      </c>
      <c r="N80">
        <v>17.52</v>
      </c>
    </row>
    <row r="81" spans="1:14" ht="12.75">
      <c r="A81" t="s">
        <v>237</v>
      </c>
      <c r="B81">
        <v>2.97</v>
      </c>
      <c r="C81">
        <v>2.73</v>
      </c>
      <c r="D81">
        <v>2.3</v>
      </c>
      <c r="E81">
        <v>1.63</v>
      </c>
      <c r="F81">
        <v>0.39</v>
      </c>
      <c r="G81">
        <v>0.06</v>
      </c>
      <c r="H81">
        <v>0.02</v>
      </c>
      <c r="I81">
        <v>0.12</v>
      </c>
      <c r="J81">
        <v>0.28</v>
      </c>
      <c r="K81">
        <v>0.34</v>
      </c>
      <c r="L81">
        <v>1.98</v>
      </c>
      <c r="M81">
        <v>2.21</v>
      </c>
      <c r="N81">
        <v>15.03</v>
      </c>
    </row>
    <row r="82" spans="1:14" ht="12.75">
      <c r="A82" t="s">
        <v>238</v>
      </c>
      <c r="B82">
        <v>11.57</v>
      </c>
      <c r="C82">
        <v>9.31</v>
      </c>
      <c r="D82">
        <v>9.42</v>
      </c>
      <c r="E82">
        <v>4.65</v>
      </c>
      <c r="F82">
        <v>3.32</v>
      </c>
      <c r="G82">
        <v>1.19</v>
      </c>
      <c r="H82">
        <v>0.25</v>
      </c>
      <c r="I82">
        <v>0.6</v>
      </c>
      <c r="J82">
        <v>1.14</v>
      </c>
      <c r="K82">
        <v>4.22</v>
      </c>
      <c r="L82" t="s">
        <v>239</v>
      </c>
      <c r="M82">
        <v>1.15</v>
      </c>
      <c r="N82">
        <v>65.52</v>
      </c>
    </row>
    <row r="83" spans="1:14" ht="12.75">
      <c r="A83" t="s">
        <v>240</v>
      </c>
      <c r="B83">
        <v>2.49</v>
      </c>
      <c r="C83">
        <v>1.86</v>
      </c>
      <c r="D83">
        <v>1.56</v>
      </c>
      <c r="E83">
        <v>1.27</v>
      </c>
      <c r="F83">
        <v>0.22</v>
      </c>
      <c r="G83">
        <v>0.01</v>
      </c>
      <c r="H83">
        <v>0.03</v>
      </c>
      <c r="I83">
        <v>0.01</v>
      </c>
      <c r="J83">
        <v>0.1</v>
      </c>
      <c r="K83">
        <v>0.32</v>
      </c>
      <c r="L83">
        <v>1.31</v>
      </c>
      <c r="M83">
        <v>1.96</v>
      </c>
      <c r="N83">
        <v>11.14</v>
      </c>
    </row>
    <row r="84" spans="1:14" ht="12.75">
      <c r="A84" t="s">
        <v>241</v>
      </c>
      <c r="B84">
        <v>3.07</v>
      </c>
      <c r="C84">
        <v>2.45</v>
      </c>
      <c r="D84">
        <v>1.96</v>
      </c>
      <c r="E84">
        <v>0.76</v>
      </c>
      <c r="F84">
        <v>0.36</v>
      </c>
      <c r="G84">
        <v>0.07</v>
      </c>
      <c r="H84">
        <v>0.07</v>
      </c>
      <c r="I84">
        <v>0.14</v>
      </c>
      <c r="J84">
        <v>0.12</v>
      </c>
      <c r="K84">
        <v>1.33</v>
      </c>
      <c r="L84">
        <v>2.28</v>
      </c>
      <c r="M84">
        <v>2.82</v>
      </c>
      <c r="N84">
        <v>15.43</v>
      </c>
    </row>
    <row r="85" spans="1:14" ht="12.75">
      <c r="A85" t="s">
        <v>242</v>
      </c>
      <c r="B85">
        <v>16.07</v>
      </c>
      <c r="C85">
        <v>10.05</v>
      </c>
      <c r="D85">
        <v>10.87</v>
      </c>
      <c r="E85">
        <v>5.15</v>
      </c>
      <c r="F85">
        <v>1.45</v>
      </c>
      <c r="G85">
        <v>0.29</v>
      </c>
      <c r="H85">
        <v>0.14</v>
      </c>
      <c r="I85">
        <v>0.84</v>
      </c>
      <c r="J85">
        <v>0.97</v>
      </c>
      <c r="K85" t="s">
        <v>243</v>
      </c>
      <c r="L85" t="s">
        <v>244</v>
      </c>
      <c r="M85">
        <v>5.23</v>
      </c>
      <c r="N85">
        <v>79.3</v>
      </c>
    </row>
    <row r="86" spans="1:14" ht="12.75">
      <c r="A86" t="s">
        <v>245</v>
      </c>
      <c r="B86">
        <v>0.4</v>
      </c>
      <c r="C86">
        <v>0.36</v>
      </c>
      <c r="D86">
        <v>0.26</v>
      </c>
      <c r="E86">
        <v>0.08</v>
      </c>
      <c r="F86">
        <v>0.03</v>
      </c>
      <c r="G86">
        <v>0.01</v>
      </c>
      <c r="H86">
        <v>0.06</v>
      </c>
      <c r="I86">
        <v>0.34</v>
      </c>
      <c r="J86">
        <v>0.3</v>
      </c>
      <c r="K86">
        <v>0.23</v>
      </c>
      <c r="L86">
        <v>0.16</v>
      </c>
      <c r="M86">
        <v>0.45</v>
      </c>
      <c r="N86">
        <v>2.68</v>
      </c>
    </row>
    <row r="87" spans="1:14" ht="12.75">
      <c r="A87" t="s">
        <v>246</v>
      </c>
      <c r="B87">
        <v>4.08</v>
      </c>
      <c r="C87">
        <v>1.91</v>
      </c>
      <c r="D87">
        <v>1.91</v>
      </c>
      <c r="E87">
        <v>1.48</v>
      </c>
      <c r="F87">
        <v>0.35</v>
      </c>
      <c r="G87">
        <v>0.03</v>
      </c>
      <c r="H87">
        <v>0</v>
      </c>
      <c r="I87">
        <v>0.02</v>
      </c>
      <c r="J87">
        <v>0.04</v>
      </c>
      <c r="K87">
        <v>0.24</v>
      </c>
      <c r="L87">
        <v>1.28</v>
      </c>
      <c r="M87">
        <v>1.99</v>
      </c>
      <c r="N87">
        <v>13.33</v>
      </c>
    </row>
    <row r="88" spans="1:14" ht="12.75">
      <c r="A88" t="s">
        <v>247</v>
      </c>
      <c r="B88">
        <v>2.6</v>
      </c>
      <c r="C88">
        <v>3.37</v>
      </c>
      <c r="D88">
        <v>1.93</v>
      </c>
      <c r="E88">
        <v>1.62</v>
      </c>
      <c r="F88">
        <v>0.05</v>
      </c>
      <c r="G88">
        <v>0.06</v>
      </c>
      <c r="H88">
        <v>0.01</v>
      </c>
      <c r="I88">
        <v>0.02</v>
      </c>
      <c r="J88">
        <v>0.22</v>
      </c>
      <c r="K88">
        <v>0.3</v>
      </c>
      <c r="L88">
        <v>1.45</v>
      </c>
      <c r="M88">
        <v>1.77</v>
      </c>
      <c r="N88">
        <v>13.4</v>
      </c>
    </row>
    <row r="89" spans="1:14" ht="12.75">
      <c r="A89" t="s">
        <v>248</v>
      </c>
      <c r="B89">
        <v>3.53</v>
      </c>
      <c r="C89">
        <v>1.89</v>
      </c>
      <c r="D89">
        <v>1.69</v>
      </c>
      <c r="E89">
        <v>1.27</v>
      </c>
      <c r="F89">
        <v>0.32</v>
      </c>
      <c r="G89">
        <v>0.02</v>
      </c>
      <c r="H89">
        <v>0</v>
      </c>
      <c r="I89">
        <v>0.04</v>
      </c>
      <c r="J89">
        <v>0.06</v>
      </c>
      <c r="K89">
        <v>0.22</v>
      </c>
      <c r="L89">
        <v>1.18</v>
      </c>
      <c r="M89">
        <v>1.8</v>
      </c>
      <c r="N89">
        <v>12.02</v>
      </c>
    </row>
    <row r="90" spans="1:14" ht="12.75">
      <c r="A90" t="s">
        <v>249</v>
      </c>
      <c r="B90">
        <v>1.41</v>
      </c>
      <c r="C90">
        <v>1.49</v>
      </c>
      <c r="D90">
        <v>0.96</v>
      </c>
      <c r="E90">
        <v>0.38</v>
      </c>
      <c r="F90">
        <v>0.53</v>
      </c>
      <c r="G90">
        <v>0.57</v>
      </c>
      <c r="H90">
        <v>0.47</v>
      </c>
      <c r="I90">
        <v>0.48</v>
      </c>
      <c r="J90">
        <v>0.49</v>
      </c>
      <c r="K90">
        <v>0.29</v>
      </c>
      <c r="L90">
        <v>0.89</v>
      </c>
      <c r="M90">
        <v>1.05</v>
      </c>
      <c r="N90">
        <v>9.01</v>
      </c>
    </row>
    <row r="91" spans="1:14" ht="12.75">
      <c r="A91" t="s">
        <v>250</v>
      </c>
      <c r="B91">
        <v>1.58</v>
      </c>
      <c r="C91">
        <v>1.38</v>
      </c>
      <c r="D91">
        <v>0.76</v>
      </c>
      <c r="E91">
        <v>0.75</v>
      </c>
      <c r="F91">
        <v>0.83</v>
      </c>
      <c r="G91">
        <v>0.2</v>
      </c>
      <c r="H91">
        <v>0.57</v>
      </c>
      <c r="I91">
        <v>0.19</v>
      </c>
      <c r="J91">
        <v>0.49</v>
      </c>
      <c r="K91">
        <v>0.43</v>
      </c>
      <c r="L91">
        <v>1.05</v>
      </c>
      <c r="M91">
        <v>2.1</v>
      </c>
      <c r="N91">
        <v>10.33</v>
      </c>
    </row>
    <row r="92" spans="1:14" ht="12.75">
      <c r="A92" t="s">
        <v>251</v>
      </c>
      <c r="B92">
        <v>11.91</v>
      </c>
      <c r="C92">
        <v>10.23</v>
      </c>
      <c r="D92">
        <v>9.11</v>
      </c>
      <c r="E92">
        <v>5.07</v>
      </c>
      <c r="F92">
        <v>2.76</v>
      </c>
      <c r="G92">
        <v>0.71</v>
      </c>
      <c r="H92">
        <v>0.11</v>
      </c>
      <c r="I92">
        <v>0.76</v>
      </c>
      <c r="J92">
        <v>1.29</v>
      </c>
      <c r="K92">
        <v>4.32</v>
      </c>
      <c r="L92" t="s">
        <v>252</v>
      </c>
      <c r="M92">
        <v>1.53</v>
      </c>
      <c r="N92">
        <v>67.7</v>
      </c>
    </row>
    <row r="93" spans="1:14" ht="12.75">
      <c r="A93" t="s">
        <v>253</v>
      </c>
      <c r="B93">
        <v>4.07</v>
      </c>
      <c r="C93">
        <v>2.96</v>
      </c>
      <c r="D93">
        <v>2.28</v>
      </c>
      <c r="E93">
        <v>1.17</v>
      </c>
      <c r="F93">
        <v>0.33</v>
      </c>
      <c r="G93">
        <v>0.16</v>
      </c>
      <c r="H93">
        <v>0.03</v>
      </c>
      <c r="I93">
        <v>0.07</v>
      </c>
      <c r="J93">
        <v>0.27</v>
      </c>
      <c r="K93">
        <v>1.12</v>
      </c>
      <c r="L93">
        <v>2.85</v>
      </c>
      <c r="M93">
        <v>3.71</v>
      </c>
      <c r="N93">
        <v>19.02</v>
      </c>
    </row>
    <row r="94" spans="1:14" ht="12.75">
      <c r="A94" t="s">
        <v>254</v>
      </c>
      <c r="B94">
        <v>15.05</v>
      </c>
      <c r="C94">
        <v>10.49</v>
      </c>
      <c r="D94">
        <v>9.34</v>
      </c>
      <c r="E94">
        <v>5.85</v>
      </c>
      <c r="F94">
        <v>2.32</v>
      </c>
      <c r="G94">
        <v>0.71</v>
      </c>
      <c r="H94">
        <v>0.21</v>
      </c>
      <c r="I94">
        <v>0.37</v>
      </c>
      <c r="J94">
        <v>1.06</v>
      </c>
      <c r="K94">
        <v>4.47</v>
      </c>
      <c r="L94" t="s">
        <v>255</v>
      </c>
      <c r="M94">
        <v>2.33</v>
      </c>
      <c r="N94">
        <v>71.98</v>
      </c>
    </row>
    <row r="95" spans="1:14" ht="12.75">
      <c r="A95" t="s">
        <v>256</v>
      </c>
      <c r="B95">
        <v>11.45</v>
      </c>
      <c r="C95">
        <v>9.18</v>
      </c>
      <c r="D95">
        <v>8.5</v>
      </c>
      <c r="E95">
        <v>5.24</v>
      </c>
      <c r="F95">
        <v>3.25</v>
      </c>
      <c r="G95">
        <v>1.52</v>
      </c>
      <c r="H95">
        <v>0.26</v>
      </c>
      <c r="I95">
        <v>0.69</v>
      </c>
      <c r="J95">
        <v>1.53</v>
      </c>
      <c r="K95">
        <v>4.58</v>
      </c>
      <c r="L95" t="s">
        <v>257</v>
      </c>
      <c r="M95">
        <v>0.64</v>
      </c>
      <c r="N95">
        <v>66.18</v>
      </c>
    </row>
    <row r="96" spans="1:14" ht="12.75">
      <c r="A96" t="s">
        <v>258</v>
      </c>
      <c r="B96">
        <v>12.96</v>
      </c>
      <c r="C96">
        <v>11.25</v>
      </c>
      <c r="D96">
        <v>10.48</v>
      </c>
      <c r="E96">
        <v>5.45</v>
      </c>
      <c r="F96">
        <v>2.65</v>
      </c>
      <c r="G96">
        <v>1.12</v>
      </c>
      <c r="H96">
        <v>0.11</v>
      </c>
      <c r="I96">
        <v>0.41</v>
      </c>
      <c r="J96">
        <v>1.3</v>
      </c>
      <c r="K96">
        <v>3.82</v>
      </c>
      <c r="L96" t="s">
        <v>259</v>
      </c>
      <c r="M96">
        <v>1.41</v>
      </c>
      <c r="N96">
        <v>70.7</v>
      </c>
    </row>
    <row r="97" spans="1:14" ht="12.75">
      <c r="A97" t="s">
        <v>260</v>
      </c>
      <c r="B97">
        <v>13.84</v>
      </c>
      <c r="C97">
        <v>9.61</v>
      </c>
      <c r="D97">
        <v>8.93</v>
      </c>
      <c r="E97">
        <v>5.47</v>
      </c>
      <c r="F97">
        <v>2.47</v>
      </c>
      <c r="G97">
        <v>0.61</v>
      </c>
      <c r="H97">
        <v>0.02</v>
      </c>
      <c r="I97">
        <v>0.16</v>
      </c>
      <c r="J97">
        <v>0.71</v>
      </c>
      <c r="K97">
        <v>3.71</v>
      </c>
      <c r="L97" t="s">
        <v>470</v>
      </c>
      <c r="M97">
        <v>2.56</v>
      </c>
      <c r="N97">
        <v>66.45</v>
      </c>
    </row>
    <row r="98" spans="1:14" ht="12.75">
      <c r="A98" t="s">
        <v>471</v>
      </c>
      <c r="B98">
        <v>3.5</v>
      </c>
      <c r="C98">
        <v>2.63</v>
      </c>
      <c r="D98">
        <v>1.65</v>
      </c>
      <c r="E98">
        <v>1.43</v>
      </c>
      <c r="F98">
        <v>0.24</v>
      </c>
      <c r="G98">
        <v>0.04</v>
      </c>
      <c r="H98">
        <v>0.02</v>
      </c>
      <c r="I98">
        <v>0.05</v>
      </c>
      <c r="J98">
        <v>0.24</v>
      </c>
      <c r="K98">
        <v>0.24</v>
      </c>
      <c r="L98">
        <v>2.45</v>
      </c>
      <c r="M98">
        <v>2.1</v>
      </c>
      <c r="N98">
        <v>14.59</v>
      </c>
    </row>
    <row r="99" spans="1:14" ht="12.75">
      <c r="A99" t="s">
        <v>472</v>
      </c>
      <c r="B99">
        <v>3.37</v>
      </c>
      <c r="C99">
        <v>3.72</v>
      </c>
      <c r="D99">
        <v>3</v>
      </c>
      <c r="E99">
        <v>1.2</v>
      </c>
      <c r="F99">
        <v>0.27</v>
      </c>
      <c r="G99">
        <v>0.08</v>
      </c>
      <c r="H99">
        <v>0.01</v>
      </c>
      <c r="I99">
        <v>0.12</v>
      </c>
      <c r="J99">
        <v>0.2</v>
      </c>
      <c r="K99">
        <v>0.47</v>
      </c>
      <c r="L99">
        <v>1.6</v>
      </c>
      <c r="M99">
        <v>2.25</v>
      </c>
      <c r="N99">
        <v>16.29</v>
      </c>
    </row>
    <row r="100" spans="1:14" ht="12.75">
      <c r="A100" t="s">
        <v>473</v>
      </c>
      <c r="B100">
        <v>4.85</v>
      </c>
      <c r="C100">
        <v>4.03</v>
      </c>
      <c r="D100">
        <v>3.53</v>
      </c>
      <c r="E100">
        <v>1.79</v>
      </c>
      <c r="F100">
        <v>1.44</v>
      </c>
      <c r="G100">
        <v>0.81</v>
      </c>
      <c r="H100">
        <v>0.18</v>
      </c>
      <c r="I100">
        <v>0.35</v>
      </c>
      <c r="J100">
        <v>0.78</v>
      </c>
      <c r="K100">
        <v>1.86</v>
      </c>
      <c r="L100">
        <v>3.67</v>
      </c>
      <c r="M100">
        <v>4.55</v>
      </c>
      <c r="N100">
        <v>27.84</v>
      </c>
    </row>
    <row r="101" spans="1:14" ht="12.75">
      <c r="A101" t="s">
        <v>474</v>
      </c>
      <c r="B101">
        <v>7.92</v>
      </c>
      <c r="C101">
        <v>6.86</v>
      </c>
      <c r="D101">
        <v>6.45</v>
      </c>
      <c r="E101">
        <v>3.1</v>
      </c>
      <c r="F101">
        <v>1.41</v>
      </c>
      <c r="G101">
        <v>0.52</v>
      </c>
      <c r="H101">
        <v>0.16</v>
      </c>
      <c r="I101">
        <v>0.64</v>
      </c>
      <c r="J101">
        <v>0.83</v>
      </c>
      <c r="K101">
        <v>3.18</v>
      </c>
      <c r="L101">
        <v>7.64</v>
      </c>
      <c r="M101">
        <v>9.04</v>
      </c>
      <c r="N101">
        <v>47.75</v>
      </c>
    </row>
    <row r="102" spans="1:14" ht="12.75">
      <c r="A102" t="s">
        <v>475</v>
      </c>
      <c r="B102">
        <v>5.62</v>
      </c>
      <c r="C102">
        <v>3.99</v>
      </c>
      <c r="D102">
        <v>3.07</v>
      </c>
      <c r="E102">
        <v>2.15</v>
      </c>
      <c r="F102">
        <v>0.53</v>
      </c>
      <c r="G102">
        <v>0.14</v>
      </c>
      <c r="H102">
        <v>0.05</v>
      </c>
      <c r="I102">
        <v>0.03</v>
      </c>
      <c r="J102">
        <v>0.27</v>
      </c>
      <c r="K102">
        <v>1.57</v>
      </c>
      <c r="L102">
        <v>3.67</v>
      </c>
      <c r="M102">
        <v>4.18</v>
      </c>
      <c r="N102">
        <v>25.27</v>
      </c>
    </row>
    <row r="103" spans="1:14" ht="12.75">
      <c r="A103" t="s">
        <v>476</v>
      </c>
      <c r="B103">
        <v>1.12</v>
      </c>
      <c r="C103">
        <v>1.08</v>
      </c>
      <c r="D103">
        <v>1.06</v>
      </c>
      <c r="E103">
        <v>0.53</v>
      </c>
      <c r="F103">
        <v>0.23</v>
      </c>
      <c r="G103">
        <v>0.06</v>
      </c>
      <c r="H103">
        <v>0.02</v>
      </c>
      <c r="I103">
        <v>0.02</v>
      </c>
      <c r="J103">
        <v>0.16</v>
      </c>
      <c r="K103">
        <v>0.25</v>
      </c>
      <c r="L103">
        <v>0.58</v>
      </c>
      <c r="M103">
        <v>0.61</v>
      </c>
      <c r="N103">
        <v>5.72</v>
      </c>
    </row>
    <row r="104" spans="1:14" ht="12.75">
      <c r="A104" t="s">
        <v>477</v>
      </c>
      <c r="B104">
        <v>2.37</v>
      </c>
      <c r="C104">
        <v>2.08</v>
      </c>
      <c r="D104">
        <v>1.71</v>
      </c>
      <c r="E104">
        <v>0.91</v>
      </c>
      <c r="F104">
        <v>0.33</v>
      </c>
      <c r="G104">
        <v>0.02</v>
      </c>
      <c r="H104">
        <v>0.22</v>
      </c>
      <c r="I104">
        <v>0.24</v>
      </c>
      <c r="J104">
        <v>0.29</v>
      </c>
      <c r="K104">
        <v>0.46</v>
      </c>
      <c r="L104">
        <v>1.78</v>
      </c>
      <c r="M104">
        <v>2.04</v>
      </c>
      <c r="N104">
        <v>12.45</v>
      </c>
    </row>
    <row r="105" spans="1:14" ht="12.75">
      <c r="A105" t="s">
        <v>478</v>
      </c>
      <c r="B105">
        <v>1.68</v>
      </c>
      <c r="C105">
        <v>1.1</v>
      </c>
      <c r="D105">
        <v>1.07</v>
      </c>
      <c r="E105">
        <v>0.85</v>
      </c>
      <c r="F105">
        <v>0.26</v>
      </c>
      <c r="G105">
        <v>0.07</v>
      </c>
      <c r="H105">
        <v>0</v>
      </c>
      <c r="I105">
        <v>0</v>
      </c>
      <c r="J105">
        <v>0.22</v>
      </c>
      <c r="K105">
        <v>0.22</v>
      </c>
      <c r="L105">
        <v>1.29</v>
      </c>
      <c r="M105">
        <v>1.15</v>
      </c>
      <c r="N105">
        <v>7.91</v>
      </c>
    </row>
    <row r="106" spans="1:14" ht="12.75">
      <c r="A106" t="s">
        <v>479</v>
      </c>
      <c r="B106">
        <v>4.17</v>
      </c>
      <c r="C106">
        <v>4.76</v>
      </c>
      <c r="D106">
        <v>3.93</v>
      </c>
      <c r="E106">
        <v>1.6</v>
      </c>
      <c r="F106">
        <v>0.36</v>
      </c>
      <c r="G106">
        <v>0.05</v>
      </c>
      <c r="H106">
        <v>0.01</v>
      </c>
      <c r="I106">
        <v>0.03</v>
      </c>
      <c r="J106">
        <v>0.24</v>
      </c>
      <c r="K106">
        <v>0.56</v>
      </c>
      <c r="L106">
        <v>2.02</v>
      </c>
      <c r="M106">
        <v>2.87</v>
      </c>
      <c r="N106">
        <v>20.6</v>
      </c>
    </row>
    <row r="107" spans="1:14" ht="12.75">
      <c r="A107" t="s">
        <v>480</v>
      </c>
      <c r="B107">
        <v>11.23</v>
      </c>
      <c r="C107">
        <v>9.04</v>
      </c>
      <c r="D107">
        <v>8.25</v>
      </c>
      <c r="E107">
        <v>4.54</v>
      </c>
      <c r="F107">
        <v>2.14</v>
      </c>
      <c r="G107">
        <v>0.74</v>
      </c>
      <c r="H107">
        <v>0.18</v>
      </c>
      <c r="I107">
        <v>0.2</v>
      </c>
      <c r="J107">
        <v>0.88</v>
      </c>
      <c r="K107">
        <v>2.82</v>
      </c>
      <c r="L107">
        <v>6.33</v>
      </c>
      <c r="M107">
        <v>8.9</v>
      </c>
      <c r="N107">
        <v>55.25</v>
      </c>
    </row>
    <row r="108" spans="1:14" ht="12.75">
      <c r="A108" t="s">
        <v>307</v>
      </c>
      <c r="B108">
        <v>7.88</v>
      </c>
      <c r="C108">
        <v>7.43</v>
      </c>
      <c r="D108">
        <v>8.2</v>
      </c>
      <c r="E108">
        <v>3.36</v>
      </c>
      <c r="F108">
        <v>1.36</v>
      </c>
      <c r="G108">
        <v>0.2</v>
      </c>
      <c r="H108">
        <v>0.02</v>
      </c>
      <c r="I108">
        <v>0.44</v>
      </c>
      <c r="J108">
        <v>0.99</v>
      </c>
      <c r="K108">
        <v>2.88</v>
      </c>
      <c r="L108">
        <v>7.89</v>
      </c>
      <c r="M108">
        <v>7.41</v>
      </c>
      <c r="N108">
        <v>48.06</v>
      </c>
    </row>
    <row r="109" spans="1:14" ht="12.75">
      <c r="A109" t="s">
        <v>308</v>
      </c>
      <c r="B109">
        <v>3.59</v>
      </c>
      <c r="C109">
        <v>2.81</v>
      </c>
      <c r="D109">
        <v>2.92</v>
      </c>
      <c r="E109">
        <v>2.08</v>
      </c>
      <c r="F109">
        <v>0.33</v>
      </c>
      <c r="G109">
        <v>0.11</v>
      </c>
      <c r="H109">
        <v>0.05</v>
      </c>
      <c r="I109">
        <v>0.15</v>
      </c>
      <c r="J109">
        <v>0.38</v>
      </c>
      <c r="K109">
        <v>1.21</v>
      </c>
      <c r="L109">
        <v>3.12</v>
      </c>
      <c r="M109">
        <v>3.35</v>
      </c>
      <c r="N109">
        <v>20.1</v>
      </c>
    </row>
    <row r="110" spans="1:14" ht="12.75">
      <c r="A110" t="s">
        <v>309</v>
      </c>
      <c r="B110">
        <v>0.44</v>
      </c>
      <c r="C110">
        <v>0.26</v>
      </c>
      <c r="D110">
        <v>0.22</v>
      </c>
      <c r="E110">
        <v>0.05</v>
      </c>
      <c r="F110">
        <v>0.02</v>
      </c>
      <c r="G110">
        <v>0.01</v>
      </c>
      <c r="H110">
        <v>0.12</v>
      </c>
      <c r="I110">
        <v>0.31</v>
      </c>
      <c r="J110">
        <v>0.29</v>
      </c>
      <c r="K110">
        <v>0.28</v>
      </c>
      <c r="L110">
        <v>0.16</v>
      </c>
      <c r="M110">
        <v>0.41</v>
      </c>
      <c r="N110">
        <v>2.57</v>
      </c>
    </row>
    <row r="111" spans="1:14" ht="12.75">
      <c r="A111" t="s">
        <v>310</v>
      </c>
      <c r="B111">
        <v>8.17</v>
      </c>
      <c r="C111">
        <v>6.61</v>
      </c>
      <c r="D111">
        <v>5.28</v>
      </c>
      <c r="E111">
        <v>2.37</v>
      </c>
      <c r="F111">
        <v>0.88</v>
      </c>
      <c r="G111">
        <v>0.26</v>
      </c>
      <c r="H111">
        <v>0.06</v>
      </c>
      <c r="I111">
        <v>0.12</v>
      </c>
      <c r="J111">
        <v>0.43</v>
      </c>
      <c r="K111">
        <v>2.13</v>
      </c>
      <c r="L111">
        <v>4.83</v>
      </c>
      <c r="M111">
        <v>6.71</v>
      </c>
      <c r="N111">
        <v>37.85</v>
      </c>
    </row>
    <row r="112" spans="1:14" ht="12.75">
      <c r="A112" t="s">
        <v>311</v>
      </c>
      <c r="B112">
        <v>3.7</v>
      </c>
      <c r="C112">
        <v>2.85</v>
      </c>
      <c r="D112">
        <v>2.11</v>
      </c>
      <c r="E112">
        <v>1.26</v>
      </c>
      <c r="F112">
        <v>1.11</v>
      </c>
      <c r="G112">
        <v>0.82</v>
      </c>
      <c r="H112">
        <v>0.41</v>
      </c>
      <c r="I112">
        <v>0.37</v>
      </c>
      <c r="J112">
        <v>0.59</v>
      </c>
      <c r="K112">
        <v>1.57</v>
      </c>
      <c r="L112">
        <v>2.99</v>
      </c>
      <c r="M112">
        <v>3.68</v>
      </c>
      <c r="N112">
        <v>21.46</v>
      </c>
    </row>
    <row r="113" spans="1:14" ht="12.75">
      <c r="A113" t="s">
        <v>123</v>
      </c>
      <c r="B113">
        <v>7.42</v>
      </c>
      <c r="C113">
        <v>3.4</v>
      </c>
      <c r="D113">
        <v>4.13</v>
      </c>
      <c r="E113">
        <v>3.04</v>
      </c>
      <c r="F113">
        <v>1.06</v>
      </c>
      <c r="G113">
        <v>0.04</v>
      </c>
      <c r="H113">
        <v>0.04</v>
      </c>
      <c r="I113">
        <v>0.02</v>
      </c>
      <c r="J113">
        <v>0.25</v>
      </c>
      <c r="K113">
        <v>0.93</v>
      </c>
      <c r="L113">
        <v>2.31</v>
      </c>
      <c r="M113">
        <v>4.61</v>
      </c>
      <c r="N113">
        <v>27.25</v>
      </c>
    </row>
    <row r="114" spans="1:14" ht="12.75">
      <c r="A114" t="s">
        <v>184</v>
      </c>
      <c r="B114">
        <v>6.34</v>
      </c>
      <c r="C114">
        <v>8.6</v>
      </c>
      <c r="D114">
        <v>7.6</v>
      </c>
      <c r="E114">
        <v>1.84</v>
      </c>
      <c r="F114">
        <v>1.15</v>
      </c>
      <c r="G114">
        <v>0.05</v>
      </c>
      <c r="H114">
        <v>0</v>
      </c>
      <c r="I114">
        <v>0.35</v>
      </c>
      <c r="J114">
        <v>1.1</v>
      </c>
      <c r="K114">
        <v>0.73</v>
      </c>
      <c r="L114">
        <v>3.68</v>
      </c>
      <c r="M114">
        <v>5.67</v>
      </c>
      <c r="N114">
        <v>37.11</v>
      </c>
    </row>
    <row r="115" spans="1:14" ht="12.75">
      <c r="A115" t="s">
        <v>185</v>
      </c>
      <c r="B115">
        <v>3.19</v>
      </c>
      <c r="C115">
        <v>2.63</v>
      </c>
      <c r="D115">
        <v>2.53</v>
      </c>
      <c r="E115">
        <v>1.1</v>
      </c>
      <c r="F115">
        <v>0.35</v>
      </c>
      <c r="G115">
        <v>0.07</v>
      </c>
      <c r="H115">
        <v>0.32</v>
      </c>
      <c r="I115">
        <v>0.49</v>
      </c>
      <c r="J115">
        <v>0.37</v>
      </c>
      <c r="K115">
        <v>0.54</v>
      </c>
      <c r="L115">
        <v>1.34</v>
      </c>
      <c r="M115">
        <v>1.84</v>
      </c>
      <c r="N115">
        <v>14.77</v>
      </c>
    </row>
    <row r="116" spans="1:14" ht="12.75">
      <c r="A116" t="s">
        <v>186</v>
      </c>
      <c r="B116">
        <v>4.16</v>
      </c>
      <c r="C116">
        <v>3.4</v>
      </c>
      <c r="D116">
        <v>3.49</v>
      </c>
      <c r="E116">
        <v>1.89</v>
      </c>
      <c r="F116">
        <v>0.86</v>
      </c>
      <c r="G116">
        <v>0.24</v>
      </c>
      <c r="H116">
        <v>0.06</v>
      </c>
      <c r="I116">
        <v>0.08</v>
      </c>
      <c r="J116">
        <v>0.39</v>
      </c>
      <c r="K116">
        <v>1.26</v>
      </c>
      <c r="L116">
        <v>2.82</v>
      </c>
      <c r="M116">
        <v>3.34</v>
      </c>
      <c r="N116">
        <v>21.99</v>
      </c>
    </row>
    <row r="117" spans="1:14" ht="12.75">
      <c r="A117" t="s">
        <v>187</v>
      </c>
      <c r="B117">
        <v>4.27</v>
      </c>
      <c r="C117">
        <v>3.51</v>
      </c>
      <c r="D117">
        <v>2.78</v>
      </c>
      <c r="E117">
        <v>2.31</v>
      </c>
      <c r="F117">
        <v>0.4</v>
      </c>
      <c r="G117">
        <v>0.08</v>
      </c>
      <c r="H117">
        <v>0.04</v>
      </c>
      <c r="I117">
        <v>0.01</v>
      </c>
      <c r="J117">
        <v>0.19</v>
      </c>
      <c r="K117">
        <v>0.56</v>
      </c>
      <c r="L117">
        <v>2.64</v>
      </c>
      <c r="M117">
        <v>3.76</v>
      </c>
      <c r="N117">
        <v>20.55</v>
      </c>
    </row>
    <row r="118" spans="1:14" ht="12.75">
      <c r="A118" t="s">
        <v>124</v>
      </c>
      <c r="B118">
        <v>13.11</v>
      </c>
      <c r="C118">
        <v>8.13</v>
      </c>
      <c r="D118">
        <v>7.01</v>
      </c>
      <c r="E118">
        <v>4.65</v>
      </c>
      <c r="F118">
        <v>2.17</v>
      </c>
      <c r="G118">
        <v>0.69</v>
      </c>
      <c r="H118">
        <v>0.02</v>
      </c>
      <c r="I118">
        <v>0.23</v>
      </c>
      <c r="J118">
        <v>0.58</v>
      </c>
      <c r="K118">
        <v>3.49</v>
      </c>
      <c r="L118" t="s">
        <v>125</v>
      </c>
      <c r="M118">
        <v>2.17</v>
      </c>
      <c r="N118">
        <v>59.71</v>
      </c>
    </row>
    <row r="119" spans="1:14" ht="12.75">
      <c r="A119" t="s">
        <v>126</v>
      </c>
      <c r="B119">
        <v>3.05</v>
      </c>
      <c r="C119">
        <v>1.76</v>
      </c>
      <c r="D119">
        <v>1.69</v>
      </c>
      <c r="E119">
        <v>1.47</v>
      </c>
      <c r="F119">
        <v>1.4</v>
      </c>
      <c r="G119">
        <v>1.53</v>
      </c>
      <c r="H119">
        <v>0.1</v>
      </c>
      <c r="I119">
        <v>0.25</v>
      </c>
      <c r="J119">
        <v>0.35</v>
      </c>
      <c r="K119">
        <v>1.83</v>
      </c>
      <c r="L119">
        <v>2.88</v>
      </c>
      <c r="M119">
        <v>2.82</v>
      </c>
      <c r="N119">
        <v>19.13</v>
      </c>
    </row>
    <row r="120" spans="1:14" ht="12.75">
      <c r="A120" t="s">
        <v>127</v>
      </c>
      <c r="B120">
        <v>2.18</v>
      </c>
      <c r="C120">
        <v>1.52</v>
      </c>
      <c r="D120">
        <v>1.68</v>
      </c>
      <c r="E120">
        <v>1.2</v>
      </c>
      <c r="F120">
        <v>1.31</v>
      </c>
      <c r="G120">
        <v>0.96</v>
      </c>
      <c r="H120">
        <v>0.23</v>
      </c>
      <c r="I120">
        <v>0.4</v>
      </c>
      <c r="J120">
        <v>0.64</v>
      </c>
      <c r="K120">
        <v>1.17</v>
      </c>
      <c r="L120">
        <v>1.74</v>
      </c>
      <c r="M120">
        <v>2.18</v>
      </c>
      <c r="N120">
        <v>15.21</v>
      </c>
    </row>
    <row r="121" spans="1:14" ht="12.75">
      <c r="A121" t="s">
        <v>128</v>
      </c>
      <c r="B121">
        <v>3.79</v>
      </c>
      <c r="C121">
        <v>3.66</v>
      </c>
      <c r="D121">
        <v>2.87</v>
      </c>
      <c r="E121">
        <v>1.13</v>
      </c>
      <c r="F121">
        <v>0.26</v>
      </c>
      <c r="G121">
        <v>0.05</v>
      </c>
      <c r="H121">
        <v>0.01</v>
      </c>
      <c r="I121">
        <v>0.11</v>
      </c>
      <c r="J121">
        <v>0.17</v>
      </c>
      <c r="K121">
        <v>0.43</v>
      </c>
      <c r="L121">
        <v>1.87</v>
      </c>
      <c r="M121">
        <v>2.23</v>
      </c>
      <c r="N121">
        <v>16.58</v>
      </c>
    </row>
    <row r="122" spans="1:14" ht="12.75">
      <c r="A122" t="s">
        <v>129</v>
      </c>
      <c r="B122">
        <v>0.72</v>
      </c>
      <c r="C122">
        <v>0.85</v>
      </c>
      <c r="D122">
        <v>0.34</v>
      </c>
      <c r="E122">
        <v>0.26</v>
      </c>
      <c r="F122">
        <v>0.06</v>
      </c>
      <c r="G122">
        <v>0.04</v>
      </c>
      <c r="H122">
        <v>0.07</v>
      </c>
      <c r="I122">
        <v>0.15</v>
      </c>
      <c r="J122">
        <v>0.21</v>
      </c>
      <c r="K122">
        <v>0.14</v>
      </c>
      <c r="L122">
        <v>0.78</v>
      </c>
      <c r="M122">
        <v>0.51</v>
      </c>
      <c r="N122">
        <v>4.13</v>
      </c>
    </row>
    <row r="123" spans="1:14" ht="12.75">
      <c r="A123" t="s">
        <v>130</v>
      </c>
      <c r="B123">
        <v>7.71</v>
      </c>
      <c r="C123">
        <v>6.42</v>
      </c>
      <c r="D123">
        <v>5.38</v>
      </c>
      <c r="E123">
        <v>2.59</v>
      </c>
      <c r="F123">
        <v>1.59</v>
      </c>
      <c r="G123">
        <v>0.78</v>
      </c>
      <c r="H123">
        <v>0.19</v>
      </c>
      <c r="I123">
        <v>0.32</v>
      </c>
      <c r="J123">
        <v>0.75</v>
      </c>
      <c r="K123">
        <v>2.24</v>
      </c>
      <c r="L123">
        <v>4.88</v>
      </c>
      <c r="M123">
        <v>6.22</v>
      </c>
      <c r="N123">
        <v>39.07</v>
      </c>
    </row>
    <row r="124" spans="1:14" ht="12.75">
      <c r="A124" t="s">
        <v>497</v>
      </c>
      <c r="B124">
        <v>7.75</v>
      </c>
      <c r="C124">
        <v>5.69</v>
      </c>
      <c r="D124">
        <v>5.55</v>
      </c>
      <c r="E124">
        <v>2.67</v>
      </c>
      <c r="F124">
        <v>1.28</v>
      </c>
      <c r="G124">
        <v>0.87</v>
      </c>
      <c r="H124">
        <v>0.09</v>
      </c>
      <c r="I124">
        <v>0.43</v>
      </c>
      <c r="J124">
        <v>0.61</v>
      </c>
      <c r="K124">
        <v>2.48</v>
      </c>
      <c r="L124">
        <v>6</v>
      </c>
      <c r="M124">
        <v>6.6</v>
      </c>
      <c r="N124">
        <v>40.02</v>
      </c>
    </row>
    <row r="125" spans="1:14" ht="12.75">
      <c r="A125" t="s">
        <v>498</v>
      </c>
      <c r="B125">
        <v>3.65</v>
      </c>
      <c r="C125">
        <v>3.05</v>
      </c>
      <c r="D125">
        <v>2.6</v>
      </c>
      <c r="E125">
        <v>1.48</v>
      </c>
      <c r="F125">
        <v>0.29</v>
      </c>
      <c r="G125">
        <v>0.1</v>
      </c>
      <c r="H125">
        <v>0.03</v>
      </c>
      <c r="I125">
        <v>0.09</v>
      </c>
      <c r="J125">
        <v>0.2</v>
      </c>
      <c r="K125">
        <v>0.64</v>
      </c>
      <c r="L125">
        <v>2.32</v>
      </c>
      <c r="M125">
        <v>2.82</v>
      </c>
      <c r="N125">
        <v>17.27</v>
      </c>
    </row>
    <row r="126" spans="1:14" ht="12.75">
      <c r="A126" t="s">
        <v>499</v>
      </c>
      <c r="B126">
        <v>2.28</v>
      </c>
      <c r="C126">
        <v>0.86</v>
      </c>
      <c r="D126">
        <v>1.08</v>
      </c>
      <c r="E126">
        <v>0.76</v>
      </c>
      <c r="F126">
        <v>0.25</v>
      </c>
      <c r="G126">
        <v>0.12</v>
      </c>
      <c r="H126">
        <v>0</v>
      </c>
      <c r="I126">
        <v>0</v>
      </c>
      <c r="J126">
        <v>0.08</v>
      </c>
      <c r="K126">
        <v>0.35</v>
      </c>
      <c r="L126">
        <v>1.03</v>
      </c>
      <c r="M126">
        <v>2.62</v>
      </c>
      <c r="N126">
        <v>9.43</v>
      </c>
    </row>
    <row r="127" spans="1:14" ht="12.75">
      <c r="A127" t="s">
        <v>134</v>
      </c>
      <c r="B127">
        <v>1.57</v>
      </c>
      <c r="C127">
        <v>1.16</v>
      </c>
      <c r="D127">
        <v>1.36</v>
      </c>
      <c r="E127">
        <v>0.67</v>
      </c>
      <c r="F127">
        <v>0.47</v>
      </c>
      <c r="G127">
        <v>0.07</v>
      </c>
      <c r="H127">
        <v>0.03</v>
      </c>
      <c r="I127">
        <v>0.24</v>
      </c>
      <c r="J127">
        <v>0.26</v>
      </c>
      <c r="K127">
        <v>0.77</v>
      </c>
      <c r="L127">
        <v>1.66</v>
      </c>
      <c r="M127">
        <v>1.89</v>
      </c>
      <c r="N127">
        <v>10.15</v>
      </c>
    </row>
    <row r="128" spans="1:14" ht="12.75">
      <c r="A128" t="s">
        <v>135</v>
      </c>
      <c r="B128">
        <v>3.39</v>
      </c>
      <c r="C128">
        <v>3.2</v>
      </c>
      <c r="D128">
        <v>2.79</v>
      </c>
      <c r="E128">
        <v>2.19</v>
      </c>
      <c r="F128">
        <v>0.68</v>
      </c>
      <c r="G128">
        <v>0.13</v>
      </c>
      <c r="H128">
        <v>0.04</v>
      </c>
      <c r="I128">
        <v>0.07</v>
      </c>
      <c r="J128">
        <v>0.31</v>
      </c>
      <c r="K128">
        <v>1.02</v>
      </c>
      <c r="L128">
        <v>2.91</v>
      </c>
      <c r="M128">
        <v>3.56</v>
      </c>
      <c r="N128">
        <v>20.29</v>
      </c>
    </row>
    <row r="129" spans="1:14" ht="12.75">
      <c r="A129" t="s">
        <v>136</v>
      </c>
      <c r="B129">
        <v>18.99</v>
      </c>
      <c r="C129">
        <v>11.39</v>
      </c>
      <c r="D129">
        <v>9.18</v>
      </c>
      <c r="E129">
        <v>5.53</v>
      </c>
      <c r="F129">
        <v>1.56</v>
      </c>
      <c r="G129">
        <v>0.5</v>
      </c>
      <c r="H129">
        <v>0.02</v>
      </c>
      <c r="I129">
        <v>0.47</v>
      </c>
      <c r="J129">
        <v>0.81</v>
      </c>
      <c r="K129">
        <v>4.87</v>
      </c>
      <c r="L129" t="s">
        <v>137</v>
      </c>
      <c r="M129">
        <v>4.57</v>
      </c>
      <c r="N129">
        <v>77.57</v>
      </c>
    </row>
    <row r="130" spans="1:14" ht="12.75">
      <c r="A130" t="s">
        <v>503</v>
      </c>
      <c r="B130">
        <v>15.5</v>
      </c>
      <c r="C130">
        <v>15.68</v>
      </c>
      <c r="D130">
        <v>8.98</v>
      </c>
      <c r="E130">
        <v>4.52</v>
      </c>
      <c r="F130">
        <v>2.2</v>
      </c>
      <c r="G130">
        <v>0.24</v>
      </c>
      <c r="H130">
        <v>0.41</v>
      </c>
      <c r="I130">
        <v>0.61</v>
      </c>
      <c r="J130">
        <v>1.37</v>
      </c>
      <c r="K130" t="s">
        <v>504</v>
      </c>
      <c r="L130" t="s">
        <v>505</v>
      </c>
      <c r="M130">
        <v>3.08</v>
      </c>
      <c r="N130">
        <v>78.89</v>
      </c>
    </row>
    <row r="131" spans="1:14" ht="12.75">
      <c r="A131" t="s">
        <v>506</v>
      </c>
      <c r="B131">
        <v>6.82</v>
      </c>
      <c r="C131">
        <v>5.45</v>
      </c>
      <c r="D131">
        <v>4.41</v>
      </c>
      <c r="E131">
        <v>2.22</v>
      </c>
      <c r="F131">
        <v>1.68</v>
      </c>
      <c r="G131">
        <v>0.89</v>
      </c>
      <c r="H131">
        <v>0.4</v>
      </c>
      <c r="I131">
        <v>0.61</v>
      </c>
      <c r="J131">
        <v>0.8</v>
      </c>
      <c r="K131">
        <v>2.75</v>
      </c>
      <c r="L131">
        <v>4.91</v>
      </c>
      <c r="M131">
        <v>6.17</v>
      </c>
      <c r="N131">
        <v>37.11</v>
      </c>
    </row>
    <row r="132" spans="1:14" ht="12.75">
      <c r="A132" t="s">
        <v>507</v>
      </c>
      <c r="B132">
        <v>0</v>
      </c>
      <c r="C132">
        <v>0</v>
      </c>
      <c r="D132">
        <v>0</v>
      </c>
      <c r="E132">
        <v>1.14</v>
      </c>
      <c r="F132">
        <v>0.65</v>
      </c>
      <c r="G132">
        <v>0.19</v>
      </c>
      <c r="H132">
        <v>0.66</v>
      </c>
      <c r="I132">
        <v>0.33</v>
      </c>
      <c r="J132">
        <v>0.32</v>
      </c>
      <c r="K132">
        <v>0.42</v>
      </c>
      <c r="L132">
        <v>0.73</v>
      </c>
      <c r="M132">
        <v>0</v>
      </c>
      <c r="N132">
        <v>4.44</v>
      </c>
    </row>
    <row r="133" spans="1:14" ht="12.75">
      <c r="A133" t="s">
        <v>508</v>
      </c>
      <c r="B133">
        <v>1.91</v>
      </c>
      <c r="C133">
        <v>1.35</v>
      </c>
      <c r="D133">
        <v>1.36</v>
      </c>
      <c r="E133">
        <v>1.05</v>
      </c>
      <c r="F133">
        <v>1.14</v>
      </c>
      <c r="G133">
        <v>0.82</v>
      </c>
      <c r="H133">
        <v>0.29</v>
      </c>
      <c r="I133">
        <v>0.36</v>
      </c>
      <c r="J133">
        <v>0.48</v>
      </c>
      <c r="K133">
        <v>0.98</v>
      </c>
      <c r="L133">
        <v>1.71</v>
      </c>
      <c r="M133">
        <v>1.68</v>
      </c>
      <c r="N133">
        <v>13.13</v>
      </c>
    </row>
    <row r="134" spans="1:14" ht="12.75">
      <c r="A134" t="s">
        <v>509</v>
      </c>
      <c r="B134">
        <v>10.02</v>
      </c>
      <c r="C134">
        <v>6.27</v>
      </c>
      <c r="D134">
        <v>5.16</v>
      </c>
      <c r="E134">
        <v>3.39</v>
      </c>
      <c r="F134">
        <v>1.29</v>
      </c>
      <c r="G134">
        <v>0.62</v>
      </c>
      <c r="H134">
        <v>0.01</v>
      </c>
      <c r="I134">
        <v>0.16</v>
      </c>
      <c r="J134">
        <v>0.45</v>
      </c>
      <c r="K134">
        <v>2.49</v>
      </c>
      <c r="L134">
        <v>5.83</v>
      </c>
      <c r="M134">
        <v>7.65</v>
      </c>
      <c r="N134">
        <v>43.34</v>
      </c>
    </row>
    <row r="135" spans="1:14" ht="12.75">
      <c r="A135" t="s">
        <v>510</v>
      </c>
      <c r="B135">
        <v>13.34</v>
      </c>
      <c r="C135">
        <v>9.74</v>
      </c>
      <c r="D135">
        <v>8.52</v>
      </c>
      <c r="E135">
        <v>4.62</v>
      </c>
      <c r="F135">
        <v>1.93</v>
      </c>
      <c r="G135">
        <v>0.69</v>
      </c>
      <c r="H135">
        <v>0.12</v>
      </c>
      <c r="I135">
        <v>0.25</v>
      </c>
      <c r="J135">
        <v>1</v>
      </c>
      <c r="K135">
        <v>3.8</v>
      </c>
      <c r="L135" t="s">
        <v>511</v>
      </c>
      <c r="M135">
        <v>0.56</v>
      </c>
      <c r="N135">
        <v>62.47</v>
      </c>
    </row>
    <row r="136" spans="1:14" ht="12.75">
      <c r="A136" t="s">
        <v>512</v>
      </c>
      <c r="B136">
        <v>5.06</v>
      </c>
      <c r="C136">
        <v>2.47</v>
      </c>
      <c r="D136">
        <v>2.42</v>
      </c>
      <c r="E136">
        <v>1.85</v>
      </c>
      <c r="F136">
        <v>0.55</v>
      </c>
      <c r="G136">
        <v>0.04</v>
      </c>
      <c r="H136">
        <v>0</v>
      </c>
      <c r="I136">
        <v>0.03</v>
      </c>
      <c r="J136">
        <v>0.06</v>
      </c>
      <c r="K136">
        <v>0.32</v>
      </c>
      <c r="L136">
        <v>1.5</v>
      </c>
      <c r="M136">
        <v>2.71</v>
      </c>
      <c r="N136">
        <v>17.01</v>
      </c>
    </row>
    <row r="137" spans="1:14" ht="12.75">
      <c r="A137" t="s">
        <v>513</v>
      </c>
      <c r="B137">
        <v>3.63</v>
      </c>
      <c r="C137">
        <v>3.07</v>
      </c>
      <c r="D137">
        <v>2.61</v>
      </c>
      <c r="E137">
        <v>1.32</v>
      </c>
      <c r="F137">
        <v>0.22</v>
      </c>
      <c r="G137">
        <v>0.02</v>
      </c>
      <c r="H137">
        <v>0.01</v>
      </c>
      <c r="I137">
        <v>0.19</v>
      </c>
      <c r="J137">
        <v>0.25</v>
      </c>
      <c r="K137">
        <v>0.31</v>
      </c>
      <c r="L137">
        <v>2.39</v>
      </c>
      <c r="M137">
        <v>2.13</v>
      </c>
      <c r="N137">
        <v>16.15</v>
      </c>
    </row>
    <row r="138" spans="1:14" ht="12.75">
      <c r="A138" t="s">
        <v>514</v>
      </c>
      <c r="B138">
        <v>9.51</v>
      </c>
      <c r="C138">
        <v>8.04</v>
      </c>
      <c r="D138">
        <v>6.8</v>
      </c>
      <c r="E138">
        <v>3.84</v>
      </c>
      <c r="F138">
        <v>1.85</v>
      </c>
      <c r="G138">
        <v>0.82</v>
      </c>
      <c r="H138">
        <v>0.14</v>
      </c>
      <c r="I138">
        <v>0.23</v>
      </c>
      <c r="J138">
        <v>1.02</v>
      </c>
      <c r="K138">
        <v>2.4</v>
      </c>
      <c r="L138">
        <v>5.87</v>
      </c>
      <c r="M138">
        <v>6.9</v>
      </c>
      <c r="N138">
        <v>47.42</v>
      </c>
    </row>
    <row r="139" spans="1:14" ht="12.75">
      <c r="A139" t="s">
        <v>515</v>
      </c>
      <c r="B139">
        <v>6.54</v>
      </c>
      <c r="C139">
        <v>5.58</v>
      </c>
      <c r="D139">
        <v>4.46</v>
      </c>
      <c r="E139">
        <v>2.08</v>
      </c>
      <c r="F139">
        <v>1.54</v>
      </c>
      <c r="G139">
        <v>0.9</v>
      </c>
      <c r="H139">
        <v>0.3</v>
      </c>
      <c r="I139">
        <v>0.36</v>
      </c>
      <c r="J139">
        <v>0.77</v>
      </c>
      <c r="K139">
        <v>2.02</v>
      </c>
      <c r="L139">
        <v>4.11</v>
      </c>
      <c r="M139">
        <v>5.22</v>
      </c>
      <c r="N139">
        <v>33.88</v>
      </c>
    </row>
    <row r="140" spans="1:14" ht="12.75">
      <c r="A140" t="s">
        <v>516</v>
      </c>
      <c r="B140">
        <v>5.31</v>
      </c>
      <c r="C140">
        <v>4.49</v>
      </c>
      <c r="D140">
        <v>3.56</v>
      </c>
      <c r="E140">
        <v>1.87</v>
      </c>
      <c r="F140">
        <v>0.98</v>
      </c>
      <c r="G140">
        <v>0.47</v>
      </c>
      <c r="H140">
        <v>0.02</v>
      </c>
      <c r="I140">
        <v>0.1</v>
      </c>
      <c r="J140">
        <v>0.48</v>
      </c>
      <c r="K140">
        <v>1.37</v>
      </c>
      <c r="L140">
        <v>2.94</v>
      </c>
      <c r="M140">
        <v>4.41</v>
      </c>
      <c r="N140">
        <v>26</v>
      </c>
    </row>
    <row r="141" spans="1:14" ht="12.75">
      <c r="A141" t="s">
        <v>517</v>
      </c>
      <c r="B141">
        <v>11.65</v>
      </c>
      <c r="C141">
        <v>5.67</v>
      </c>
      <c r="D141">
        <v>5.99</v>
      </c>
      <c r="E141">
        <v>3.28</v>
      </c>
      <c r="F141">
        <v>2</v>
      </c>
      <c r="G141">
        <v>1.15</v>
      </c>
      <c r="H141">
        <v>0.22</v>
      </c>
      <c r="I141">
        <v>0.22</v>
      </c>
      <c r="J141">
        <v>0.6</v>
      </c>
      <c r="K141">
        <v>3.25</v>
      </c>
      <c r="L141" t="s">
        <v>518</v>
      </c>
      <c r="M141">
        <v>0.37</v>
      </c>
      <c r="N141">
        <v>50.32</v>
      </c>
    </row>
    <row r="142" spans="1:14" ht="12.75">
      <c r="A142" t="s">
        <v>519</v>
      </c>
      <c r="B142">
        <v>0.91</v>
      </c>
      <c r="C142">
        <v>0.83</v>
      </c>
      <c r="D142">
        <v>0.86</v>
      </c>
      <c r="E142">
        <v>0.14</v>
      </c>
      <c r="F142">
        <v>0.12</v>
      </c>
      <c r="G142">
        <v>0.02</v>
      </c>
      <c r="H142">
        <v>0.09</v>
      </c>
      <c r="I142">
        <v>0.34</v>
      </c>
      <c r="J142">
        <v>0.24</v>
      </c>
      <c r="K142">
        <v>0.11</v>
      </c>
      <c r="L142">
        <v>0.25</v>
      </c>
      <c r="M142">
        <v>0.44</v>
      </c>
      <c r="N142">
        <v>4.35</v>
      </c>
    </row>
    <row r="143" spans="1:14" ht="12.75">
      <c r="A143" t="s">
        <v>520</v>
      </c>
      <c r="B143">
        <v>4.33</v>
      </c>
      <c r="C143">
        <v>2.77</v>
      </c>
      <c r="D143">
        <v>2.81</v>
      </c>
      <c r="E143">
        <v>1.71</v>
      </c>
      <c r="F143">
        <v>0.36</v>
      </c>
      <c r="G143">
        <v>0.12</v>
      </c>
      <c r="H143">
        <v>0.04</v>
      </c>
      <c r="I143">
        <v>0.06</v>
      </c>
      <c r="J143">
        <v>0.33</v>
      </c>
      <c r="K143">
        <v>0.91</v>
      </c>
      <c r="L143">
        <v>2.25</v>
      </c>
      <c r="M143">
        <v>3.58</v>
      </c>
      <c r="N143">
        <v>19.27</v>
      </c>
    </row>
    <row r="144" spans="1:14" ht="12.75">
      <c r="A144" t="s">
        <v>521</v>
      </c>
      <c r="B144">
        <v>1.95</v>
      </c>
      <c r="C144">
        <v>1.61</v>
      </c>
      <c r="D144">
        <v>1.8</v>
      </c>
      <c r="E144">
        <v>0.76</v>
      </c>
      <c r="F144">
        <v>0.16</v>
      </c>
      <c r="G144">
        <v>0.07</v>
      </c>
      <c r="H144">
        <v>0.02</v>
      </c>
      <c r="I144">
        <v>0.07</v>
      </c>
      <c r="J144">
        <v>0.17</v>
      </c>
      <c r="K144">
        <v>0.33</v>
      </c>
      <c r="L144">
        <v>1.17</v>
      </c>
      <c r="M144">
        <v>1.17</v>
      </c>
      <c r="N144">
        <v>9.28</v>
      </c>
    </row>
    <row r="145" spans="1:14" ht="12.75">
      <c r="A145" t="s">
        <v>522</v>
      </c>
      <c r="B145">
        <v>15.67</v>
      </c>
      <c r="C145">
        <v>10.8</v>
      </c>
      <c r="D145">
        <v>9.9</v>
      </c>
      <c r="E145">
        <v>5.43</v>
      </c>
      <c r="F145">
        <v>3.75</v>
      </c>
      <c r="G145">
        <v>0.85</v>
      </c>
      <c r="H145">
        <v>0.13</v>
      </c>
      <c r="I145">
        <v>0.28</v>
      </c>
      <c r="J145">
        <v>0.93</v>
      </c>
      <c r="K145">
        <v>3.29</v>
      </c>
      <c r="L145" t="s">
        <v>726</v>
      </c>
      <c r="M145">
        <v>2.24</v>
      </c>
      <c r="N145">
        <v>70.85</v>
      </c>
    </row>
    <row r="146" spans="1:14" ht="12.75">
      <c r="A146" t="s">
        <v>524</v>
      </c>
      <c r="B146">
        <v>4.65</v>
      </c>
      <c r="C146">
        <v>3.12</v>
      </c>
      <c r="D146">
        <v>2.81</v>
      </c>
      <c r="E146">
        <v>1.78</v>
      </c>
      <c r="F146">
        <v>0.4</v>
      </c>
      <c r="G146">
        <v>0.19</v>
      </c>
      <c r="H146">
        <v>0.11</v>
      </c>
      <c r="I146">
        <v>0.1</v>
      </c>
      <c r="J146">
        <v>0.16</v>
      </c>
      <c r="K146">
        <v>1.59</v>
      </c>
      <c r="L146">
        <v>4.37</v>
      </c>
      <c r="M146">
        <v>3.43</v>
      </c>
      <c r="N146">
        <v>22.71</v>
      </c>
    </row>
    <row r="147" spans="1:14" ht="12.75">
      <c r="A147" t="s">
        <v>525</v>
      </c>
      <c r="B147">
        <v>3.97</v>
      </c>
      <c r="C147">
        <v>3.07</v>
      </c>
      <c r="D147">
        <v>2.77</v>
      </c>
      <c r="E147">
        <v>1.2</v>
      </c>
      <c r="F147">
        <v>0.41</v>
      </c>
      <c r="G147">
        <v>0.05</v>
      </c>
      <c r="H147">
        <v>0.04</v>
      </c>
      <c r="I147">
        <v>0.11</v>
      </c>
      <c r="J147">
        <v>0.27</v>
      </c>
      <c r="K147">
        <v>0.4</v>
      </c>
      <c r="L147">
        <v>1.75</v>
      </c>
      <c r="M147">
        <v>2.49</v>
      </c>
      <c r="N147">
        <v>16.53</v>
      </c>
    </row>
    <row r="148" spans="1:14" ht="12.75">
      <c r="A148" t="s">
        <v>526</v>
      </c>
      <c r="B148">
        <v>3.89</v>
      </c>
      <c r="C148">
        <v>2.38</v>
      </c>
      <c r="D148">
        <v>1.9</v>
      </c>
      <c r="E148">
        <v>1.28</v>
      </c>
      <c r="F148">
        <v>0.31</v>
      </c>
      <c r="G148">
        <v>0.12</v>
      </c>
      <c r="H148">
        <v>0.01</v>
      </c>
      <c r="I148">
        <v>0.03</v>
      </c>
      <c r="J148">
        <v>0.24</v>
      </c>
      <c r="K148">
        <v>1</v>
      </c>
      <c r="L148">
        <v>2.47</v>
      </c>
      <c r="M148">
        <v>3.31</v>
      </c>
      <c r="N148">
        <v>16.94</v>
      </c>
    </row>
    <row r="149" spans="1:14" ht="12.75">
      <c r="A149" t="s">
        <v>527</v>
      </c>
      <c r="B149">
        <v>3.64</v>
      </c>
      <c r="C149">
        <v>2.56</v>
      </c>
      <c r="D149">
        <v>2</v>
      </c>
      <c r="E149">
        <v>1.02</v>
      </c>
      <c r="F149">
        <v>0.26</v>
      </c>
      <c r="G149">
        <v>0.34</v>
      </c>
      <c r="H149">
        <v>0.09</v>
      </c>
      <c r="I149">
        <v>0.17</v>
      </c>
      <c r="J149">
        <v>0.11</v>
      </c>
      <c r="K149">
        <v>1.16</v>
      </c>
      <c r="L149">
        <v>3.04</v>
      </c>
      <c r="M149">
        <v>2.81</v>
      </c>
      <c r="N149">
        <v>17.2</v>
      </c>
    </row>
    <row r="150" spans="1:14" ht="12.75">
      <c r="A150" t="s">
        <v>528</v>
      </c>
      <c r="B150">
        <v>12.79</v>
      </c>
      <c r="C150">
        <v>7.34</v>
      </c>
      <c r="D150">
        <v>8.15</v>
      </c>
      <c r="E150">
        <v>3.18</v>
      </c>
      <c r="F150">
        <v>1.2</v>
      </c>
      <c r="G150">
        <v>0.45</v>
      </c>
      <c r="H150">
        <v>0.38</v>
      </c>
      <c r="I150">
        <v>0.86</v>
      </c>
      <c r="J150">
        <v>0.79</v>
      </c>
      <c r="K150" t="s">
        <v>529</v>
      </c>
      <c r="L150" t="s">
        <v>530</v>
      </c>
      <c r="M150">
        <v>2.22</v>
      </c>
      <c r="N150">
        <v>61.9</v>
      </c>
    </row>
    <row r="151" spans="1:14" ht="12.75">
      <c r="A151" t="s">
        <v>330</v>
      </c>
      <c r="B151">
        <v>5.99</v>
      </c>
      <c r="C151">
        <v>4.81</v>
      </c>
      <c r="D151">
        <v>3.62</v>
      </c>
      <c r="E151">
        <v>1.51</v>
      </c>
      <c r="F151">
        <v>0.75</v>
      </c>
      <c r="G151">
        <v>0.21</v>
      </c>
      <c r="H151">
        <v>0.04</v>
      </c>
      <c r="I151">
        <v>0.11</v>
      </c>
      <c r="J151">
        <v>0.47</v>
      </c>
      <c r="K151">
        <v>1.43</v>
      </c>
      <c r="L151">
        <v>3.44</v>
      </c>
      <c r="M151">
        <v>4.36</v>
      </c>
      <c r="N151">
        <v>26.74</v>
      </c>
    </row>
    <row r="152" spans="1:14" ht="12.75">
      <c r="A152" t="s">
        <v>331</v>
      </c>
      <c r="B152">
        <v>4.97</v>
      </c>
      <c r="C152">
        <v>2.42</v>
      </c>
      <c r="D152">
        <v>3.55</v>
      </c>
      <c r="E152">
        <v>0.85</v>
      </c>
      <c r="F152">
        <v>0.64</v>
      </c>
      <c r="G152">
        <v>0.27</v>
      </c>
      <c r="H152">
        <v>0.01</v>
      </c>
      <c r="I152">
        <v>0.11</v>
      </c>
      <c r="J152">
        <v>0.18</v>
      </c>
      <c r="K152">
        <v>1.2</v>
      </c>
      <c r="L152">
        <v>3.02</v>
      </c>
      <c r="M152">
        <v>5.57</v>
      </c>
      <c r="N152">
        <v>22.79</v>
      </c>
    </row>
    <row r="153" spans="1:14" ht="12.75">
      <c r="A153" t="s">
        <v>332</v>
      </c>
      <c r="B153">
        <v>8.68</v>
      </c>
      <c r="C153">
        <v>4</v>
      </c>
      <c r="D153">
        <v>5.24</v>
      </c>
      <c r="E153">
        <v>2.81</v>
      </c>
      <c r="F153">
        <v>0.97</v>
      </c>
      <c r="G153">
        <v>0.65</v>
      </c>
      <c r="H153">
        <v>0.03</v>
      </c>
      <c r="I153">
        <v>0.36</v>
      </c>
      <c r="J153">
        <v>0.06</v>
      </c>
      <c r="K153">
        <v>1.76</v>
      </c>
      <c r="L153">
        <v>5.62</v>
      </c>
      <c r="M153">
        <v>8.09</v>
      </c>
      <c r="N153">
        <v>38.27</v>
      </c>
    </row>
    <row r="154" spans="1:14" ht="12.75">
      <c r="A154" t="s">
        <v>333</v>
      </c>
      <c r="B154">
        <v>9.72</v>
      </c>
      <c r="C154">
        <v>7.94</v>
      </c>
      <c r="D154">
        <v>5.75</v>
      </c>
      <c r="E154">
        <v>2.72</v>
      </c>
      <c r="F154">
        <v>1.07</v>
      </c>
      <c r="G154">
        <v>0.19</v>
      </c>
      <c r="H154">
        <v>0.05</v>
      </c>
      <c r="I154">
        <v>0.16</v>
      </c>
      <c r="J154">
        <v>0.64</v>
      </c>
      <c r="K154">
        <v>2.49</v>
      </c>
      <c r="L154">
        <v>5.95</v>
      </c>
      <c r="M154">
        <v>7.5</v>
      </c>
      <c r="N154">
        <v>44.18</v>
      </c>
    </row>
    <row r="155" spans="1:14" ht="12.75">
      <c r="A155" t="s">
        <v>334</v>
      </c>
      <c r="B155">
        <v>1.56</v>
      </c>
      <c r="C155">
        <v>1.55</v>
      </c>
      <c r="D155">
        <v>1.26</v>
      </c>
      <c r="E155">
        <v>0.57</v>
      </c>
      <c r="F155">
        <v>0.25</v>
      </c>
      <c r="G155">
        <v>0.05</v>
      </c>
      <c r="H155">
        <v>0.01</v>
      </c>
      <c r="I155">
        <v>0.02</v>
      </c>
      <c r="J155">
        <v>0.22</v>
      </c>
      <c r="K155">
        <v>0.31</v>
      </c>
      <c r="L155">
        <v>0.77</v>
      </c>
      <c r="M155">
        <v>1.13</v>
      </c>
      <c r="N155">
        <v>7.7</v>
      </c>
    </row>
    <row r="156" spans="1:14" ht="12.75">
      <c r="A156" t="s">
        <v>335</v>
      </c>
      <c r="B156">
        <v>1.41</v>
      </c>
      <c r="C156">
        <v>1.52</v>
      </c>
      <c r="D156">
        <v>1.08</v>
      </c>
      <c r="E156">
        <v>0.57</v>
      </c>
      <c r="F156">
        <v>0.24</v>
      </c>
      <c r="G156">
        <v>0.08</v>
      </c>
      <c r="H156">
        <v>0.06</v>
      </c>
      <c r="I156">
        <v>0</v>
      </c>
      <c r="J156">
        <v>0.07</v>
      </c>
      <c r="K156">
        <v>0.24</v>
      </c>
      <c r="L156">
        <v>0.45</v>
      </c>
      <c r="M156">
        <v>1.3</v>
      </c>
      <c r="N156">
        <v>7.02</v>
      </c>
    </row>
    <row r="157" spans="1:14" ht="12.75">
      <c r="A157" t="s">
        <v>336</v>
      </c>
      <c r="B157">
        <v>3.34</v>
      </c>
      <c r="C157">
        <v>2.76</v>
      </c>
      <c r="D157">
        <v>1.82</v>
      </c>
      <c r="E157">
        <v>1.35</v>
      </c>
      <c r="F157">
        <v>0.27</v>
      </c>
      <c r="G157">
        <v>0.03</v>
      </c>
      <c r="H157">
        <v>0.04</v>
      </c>
      <c r="I157">
        <v>0.07</v>
      </c>
      <c r="J157">
        <v>0.19</v>
      </c>
      <c r="K157">
        <v>0.48</v>
      </c>
      <c r="L157">
        <v>2.25</v>
      </c>
      <c r="M157">
        <v>2.9</v>
      </c>
      <c r="N157">
        <v>15.5</v>
      </c>
    </row>
    <row r="158" spans="1:14" ht="12.75">
      <c r="A158" t="s">
        <v>337</v>
      </c>
      <c r="B158">
        <v>6</v>
      </c>
      <c r="C158">
        <v>5.57</v>
      </c>
      <c r="D158">
        <v>5.48</v>
      </c>
      <c r="E158">
        <v>1.95</v>
      </c>
      <c r="F158">
        <v>0.87</v>
      </c>
      <c r="G158">
        <v>0.29</v>
      </c>
      <c r="H158">
        <v>0.1</v>
      </c>
      <c r="I158">
        <v>0.03</v>
      </c>
      <c r="J158">
        <v>0.41</v>
      </c>
      <c r="K158">
        <v>1.23</v>
      </c>
      <c r="L158">
        <v>3.31</v>
      </c>
      <c r="M158">
        <v>3.63</v>
      </c>
      <c r="N158">
        <v>28.87</v>
      </c>
    </row>
    <row r="159" spans="1:14" ht="12.75">
      <c r="A159" t="s">
        <v>338</v>
      </c>
      <c r="B159">
        <v>11.67</v>
      </c>
      <c r="C159">
        <v>6.99</v>
      </c>
      <c r="D159">
        <v>7.31</v>
      </c>
      <c r="E159">
        <v>4.32</v>
      </c>
      <c r="F159">
        <v>1.24</v>
      </c>
      <c r="G159">
        <v>0.82</v>
      </c>
      <c r="H159">
        <v>0.26</v>
      </c>
      <c r="I159">
        <v>0.56</v>
      </c>
      <c r="J159">
        <v>0.54</v>
      </c>
      <c r="K159" t="s">
        <v>339</v>
      </c>
      <c r="L159">
        <v>0.01</v>
      </c>
      <c r="M159">
        <v>9.4</v>
      </c>
      <c r="N159">
        <v>57.4</v>
      </c>
    </row>
    <row r="160" spans="1:14" ht="12.75">
      <c r="A160" t="s">
        <v>340</v>
      </c>
      <c r="B160">
        <v>5.09</v>
      </c>
      <c r="C160">
        <v>5.5</v>
      </c>
      <c r="D160">
        <v>3.53</v>
      </c>
      <c r="E160">
        <v>2.49</v>
      </c>
      <c r="F160">
        <v>0.66</v>
      </c>
      <c r="G160">
        <v>0.05</v>
      </c>
      <c r="H160">
        <v>0.03</v>
      </c>
      <c r="I160">
        <v>0.2</v>
      </c>
      <c r="J160">
        <v>0.62</v>
      </c>
      <c r="K160">
        <v>0.41</v>
      </c>
      <c r="L160">
        <v>3.78</v>
      </c>
      <c r="M160">
        <v>3.52</v>
      </c>
      <c r="N160">
        <v>25.88</v>
      </c>
    </row>
    <row r="161" spans="1:14" ht="12.75">
      <c r="A161" t="s">
        <v>341</v>
      </c>
      <c r="B161">
        <v>5.37</v>
      </c>
      <c r="C161">
        <v>4.05</v>
      </c>
      <c r="D161">
        <v>3.65</v>
      </c>
      <c r="E161">
        <v>1.96</v>
      </c>
      <c r="F161">
        <v>1.59</v>
      </c>
      <c r="G161">
        <v>0.6</v>
      </c>
      <c r="H161">
        <v>0.15</v>
      </c>
      <c r="I161">
        <v>0.31</v>
      </c>
      <c r="J161">
        <v>0.84</v>
      </c>
      <c r="K161">
        <v>1.54</v>
      </c>
      <c r="L161">
        <v>3.59</v>
      </c>
      <c r="M161">
        <v>4.47</v>
      </c>
      <c r="N161">
        <v>28.12</v>
      </c>
    </row>
    <row r="162" spans="1:14" ht="12.75">
      <c r="A162" t="s">
        <v>342</v>
      </c>
      <c r="B162">
        <v>8.98</v>
      </c>
      <c r="C162">
        <v>7.67</v>
      </c>
      <c r="D162">
        <v>7.24</v>
      </c>
      <c r="E162">
        <v>3.62</v>
      </c>
      <c r="F162">
        <v>1.72</v>
      </c>
      <c r="G162">
        <v>0.61</v>
      </c>
      <c r="H162">
        <v>0.12</v>
      </c>
      <c r="I162">
        <v>0.2</v>
      </c>
      <c r="J162">
        <v>0.78</v>
      </c>
      <c r="K162">
        <v>2.68</v>
      </c>
      <c r="L162">
        <v>6.6</v>
      </c>
      <c r="M162">
        <v>8</v>
      </c>
      <c r="N162">
        <v>48.22</v>
      </c>
    </row>
    <row r="163" spans="1:14" ht="12.75">
      <c r="A163" t="s">
        <v>343</v>
      </c>
      <c r="B163">
        <v>8.28</v>
      </c>
      <c r="C163">
        <v>6.43</v>
      </c>
      <c r="D163">
        <v>5.92</v>
      </c>
      <c r="E163">
        <v>3.06</v>
      </c>
      <c r="F163">
        <v>1.47</v>
      </c>
      <c r="G163">
        <v>0.5</v>
      </c>
      <c r="H163">
        <v>0.08</v>
      </c>
      <c r="I163">
        <v>0.15</v>
      </c>
      <c r="J163">
        <v>0.56</v>
      </c>
      <c r="K163">
        <v>2.51</v>
      </c>
      <c r="L163">
        <v>5.45</v>
      </c>
      <c r="M163">
        <v>6.82</v>
      </c>
      <c r="N163">
        <v>41.23</v>
      </c>
    </row>
    <row r="164" spans="1:14" ht="12.75">
      <c r="A164" t="s">
        <v>344</v>
      </c>
      <c r="B164">
        <v>3.48</v>
      </c>
      <c r="C164">
        <v>2.81</v>
      </c>
      <c r="D164">
        <v>2.27</v>
      </c>
      <c r="E164">
        <v>0.95</v>
      </c>
      <c r="F164">
        <v>0.55</v>
      </c>
      <c r="G164">
        <v>0.22</v>
      </c>
      <c r="H164">
        <v>0.04</v>
      </c>
      <c r="I164">
        <v>0.07</v>
      </c>
      <c r="J164">
        <v>0.28</v>
      </c>
      <c r="K164">
        <v>0.93</v>
      </c>
      <c r="L164">
        <v>2.13</v>
      </c>
      <c r="M164">
        <v>2.5</v>
      </c>
      <c r="N164">
        <v>16.23</v>
      </c>
    </row>
    <row r="165" spans="1:14" ht="12.75">
      <c r="A165" t="s">
        <v>345</v>
      </c>
      <c r="B165">
        <v>3.66</v>
      </c>
      <c r="C165">
        <v>2.69</v>
      </c>
      <c r="D165">
        <v>2.01</v>
      </c>
      <c r="E165">
        <v>1.54</v>
      </c>
      <c r="F165">
        <v>0.35</v>
      </c>
      <c r="G165">
        <v>0.09</v>
      </c>
      <c r="H165">
        <v>0.02</v>
      </c>
      <c r="I165">
        <v>0.02</v>
      </c>
      <c r="J165">
        <v>0.17</v>
      </c>
      <c r="K165">
        <v>1.07</v>
      </c>
      <c r="L165">
        <v>2.3</v>
      </c>
      <c r="M165">
        <v>2.55</v>
      </c>
      <c r="N165">
        <v>16.47</v>
      </c>
    </row>
    <row r="166" spans="1:14" ht="12.75">
      <c r="A166" t="s">
        <v>346</v>
      </c>
      <c r="B166">
        <v>5.22</v>
      </c>
      <c r="C166">
        <v>4.77</v>
      </c>
      <c r="D166">
        <v>2.35</v>
      </c>
      <c r="E166">
        <v>0.78</v>
      </c>
      <c r="F166">
        <v>1.02</v>
      </c>
      <c r="G166">
        <v>0.21</v>
      </c>
      <c r="H166">
        <v>0</v>
      </c>
      <c r="I166">
        <v>0.04</v>
      </c>
      <c r="J166">
        <v>0.03</v>
      </c>
      <c r="K166">
        <v>0.7</v>
      </c>
      <c r="L166">
        <v>2.07</v>
      </c>
      <c r="M166">
        <v>2.55</v>
      </c>
      <c r="N166">
        <v>19.74</v>
      </c>
    </row>
    <row r="167" spans="1:14" ht="12.75">
      <c r="A167" t="s">
        <v>347</v>
      </c>
      <c r="B167">
        <v>5.99</v>
      </c>
      <c r="C167">
        <v>4.28</v>
      </c>
      <c r="D167">
        <v>4.22</v>
      </c>
      <c r="E167">
        <v>2.75</v>
      </c>
      <c r="F167">
        <v>0.83</v>
      </c>
      <c r="G167">
        <v>0.28</v>
      </c>
      <c r="H167">
        <v>0.22</v>
      </c>
      <c r="I167">
        <v>0.21</v>
      </c>
      <c r="J167">
        <v>0.35</v>
      </c>
      <c r="K167">
        <v>2.18</v>
      </c>
      <c r="L167">
        <v>5.3</v>
      </c>
      <c r="M167">
        <v>5.28</v>
      </c>
      <c r="N167">
        <v>31.89</v>
      </c>
    </row>
    <row r="168" spans="1:14" ht="12.75">
      <c r="A168" t="s">
        <v>348</v>
      </c>
      <c r="B168">
        <v>3.11</v>
      </c>
      <c r="C168">
        <v>2.16</v>
      </c>
      <c r="D168">
        <v>2.1</v>
      </c>
      <c r="E168">
        <v>1.44</v>
      </c>
      <c r="F168">
        <v>1.35</v>
      </c>
      <c r="G168">
        <v>0.92</v>
      </c>
      <c r="H168">
        <v>0.33</v>
      </c>
      <c r="I168">
        <v>0.57</v>
      </c>
      <c r="J168">
        <v>0.65</v>
      </c>
      <c r="K168">
        <v>1.24</v>
      </c>
      <c r="L168">
        <v>3</v>
      </c>
      <c r="M168">
        <v>3.24</v>
      </c>
      <c r="N168">
        <v>20.11</v>
      </c>
    </row>
    <row r="169" spans="1:14" ht="12.75">
      <c r="A169" t="s">
        <v>349</v>
      </c>
      <c r="B169">
        <v>1.51</v>
      </c>
      <c r="C169">
        <v>1.37</v>
      </c>
      <c r="D169">
        <v>1.19</v>
      </c>
      <c r="E169">
        <v>0.65</v>
      </c>
      <c r="F169">
        <v>0.21</v>
      </c>
      <c r="G169">
        <v>0.05</v>
      </c>
      <c r="H169">
        <v>0.01</v>
      </c>
      <c r="I169">
        <v>0</v>
      </c>
      <c r="J169">
        <v>0.17</v>
      </c>
      <c r="K169">
        <v>0.31</v>
      </c>
      <c r="L169">
        <v>0.77</v>
      </c>
      <c r="M169">
        <v>0.96</v>
      </c>
      <c r="N169">
        <v>7.2</v>
      </c>
    </row>
    <row r="170" spans="1:14" ht="12.75">
      <c r="A170" t="s">
        <v>350</v>
      </c>
      <c r="B170">
        <v>4.03</v>
      </c>
      <c r="C170">
        <v>3.42</v>
      </c>
      <c r="D170">
        <v>2.82</v>
      </c>
      <c r="E170">
        <v>1.45</v>
      </c>
      <c r="F170">
        <v>0.62</v>
      </c>
      <c r="G170">
        <v>0.38</v>
      </c>
      <c r="H170">
        <v>0.13</v>
      </c>
      <c r="I170">
        <v>0.09</v>
      </c>
      <c r="J170">
        <v>0.39</v>
      </c>
      <c r="K170">
        <v>1.14</v>
      </c>
      <c r="L170">
        <v>2.75</v>
      </c>
      <c r="M170">
        <v>3.34</v>
      </c>
      <c r="N170">
        <v>20.56</v>
      </c>
    </row>
    <row r="171" spans="1:14" ht="12.75">
      <c r="A171" t="s">
        <v>351</v>
      </c>
      <c r="B171">
        <v>2.52</v>
      </c>
      <c r="C171">
        <v>2.18</v>
      </c>
      <c r="D171">
        <v>1.82</v>
      </c>
      <c r="E171">
        <v>0.93</v>
      </c>
      <c r="F171">
        <v>0.21</v>
      </c>
      <c r="G171">
        <v>0.03</v>
      </c>
      <c r="H171">
        <v>0.03</v>
      </c>
      <c r="I171">
        <v>0.11</v>
      </c>
      <c r="J171">
        <v>0.3</v>
      </c>
      <c r="K171">
        <v>0.31</v>
      </c>
      <c r="L171">
        <v>1.38</v>
      </c>
      <c r="M171">
        <v>1.67</v>
      </c>
      <c r="N171">
        <v>11.49</v>
      </c>
    </row>
    <row r="172" spans="1:14" ht="12.75">
      <c r="A172" t="s">
        <v>352</v>
      </c>
      <c r="B172">
        <v>8.72</v>
      </c>
      <c r="C172">
        <v>6.66</v>
      </c>
      <c r="D172">
        <v>5.71</v>
      </c>
      <c r="E172">
        <v>2.39</v>
      </c>
      <c r="F172">
        <v>1.34</v>
      </c>
      <c r="G172">
        <v>0.36</v>
      </c>
      <c r="H172">
        <v>0.05</v>
      </c>
      <c r="I172">
        <v>0.32</v>
      </c>
      <c r="J172">
        <v>0.69</v>
      </c>
      <c r="K172">
        <v>2.52</v>
      </c>
      <c r="L172">
        <v>5.71</v>
      </c>
      <c r="M172">
        <v>7.5</v>
      </c>
      <c r="N172">
        <v>41.97</v>
      </c>
    </row>
    <row r="173" spans="1:14" ht="12.75">
      <c r="A173" t="s">
        <v>353</v>
      </c>
      <c r="B173">
        <v>4.1</v>
      </c>
      <c r="C173">
        <v>3.63</v>
      </c>
      <c r="D173">
        <v>3.03</v>
      </c>
      <c r="E173">
        <v>1.31</v>
      </c>
      <c r="F173">
        <v>0.35</v>
      </c>
      <c r="G173">
        <v>0.1</v>
      </c>
      <c r="H173">
        <v>0.04</v>
      </c>
      <c r="I173">
        <v>0.12</v>
      </c>
      <c r="J173">
        <v>0.33</v>
      </c>
      <c r="K173">
        <v>0.54</v>
      </c>
      <c r="L173">
        <v>1.82</v>
      </c>
      <c r="M173">
        <v>2.41</v>
      </c>
      <c r="N173">
        <v>17.78</v>
      </c>
    </row>
    <row r="174" spans="1:14" ht="12.75">
      <c r="A174" t="s">
        <v>354</v>
      </c>
      <c r="B174">
        <v>0.31</v>
      </c>
      <c r="C174">
        <v>0.14</v>
      </c>
      <c r="D174">
        <v>0.21</v>
      </c>
      <c r="E174">
        <v>0.14</v>
      </c>
      <c r="F174">
        <v>0.11</v>
      </c>
      <c r="G174">
        <v>0.03</v>
      </c>
      <c r="H174">
        <v>0.14</v>
      </c>
      <c r="I174">
        <v>0.03</v>
      </c>
      <c r="J174">
        <v>0.1</v>
      </c>
      <c r="K174">
        <v>0.07</v>
      </c>
      <c r="L174">
        <v>0.21</v>
      </c>
      <c r="M174">
        <v>0.11</v>
      </c>
      <c r="N174">
        <v>1.6</v>
      </c>
    </row>
    <row r="175" spans="1:14" ht="12.75">
      <c r="A175" t="s">
        <v>355</v>
      </c>
      <c r="B175">
        <v>1.29</v>
      </c>
      <c r="C175">
        <v>0.72</v>
      </c>
      <c r="D175">
        <v>0.64</v>
      </c>
      <c r="E175">
        <v>0.44</v>
      </c>
      <c r="F175">
        <v>0</v>
      </c>
      <c r="G175">
        <v>0</v>
      </c>
      <c r="H175">
        <v>0.29</v>
      </c>
      <c r="I175">
        <v>0.24</v>
      </c>
      <c r="J175">
        <v>0.27</v>
      </c>
      <c r="K175">
        <v>0.28</v>
      </c>
      <c r="L175">
        <v>0.4</v>
      </c>
      <c r="M175">
        <v>0.81</v>
      </c>
      <c r="N175">
        <v>5.38</v>
      </c>
    </row>
    <row r="176" spans="1:14" ht="12.75">
      <c r="A176" t="s">
        <v>356</v>
      </c>
      <c r="B176">
        <v>0.45</v>
      </c>
      <c r="C176">
        <v>0.12</v>
      </c>
      <c r="D176">
        <v>0.21</v>
      </c>
      <c r="E176">
        <v>0.05</v>
      </c>
      <c r="F176">
        <v>0.03</v>
      </c>
      <c r="G176">
        <v>0.01</v>
      </c>
      <c r="H176">
        <v>0.15</v>
      </c>
      <c r="I176">
        <v>0.3</v>
      </c>
      <c r="J176">
        <v>0.16</v>
      </c>
      <c r="K176">
        <v>0.21</v>
      </c>
      <c r="L176">
        <v>0.22</v>
      </c>
      <c r="M176">
        <v>0.51</v>
      </c>
      <c r="N176">
        <v>2.42</v>
      </c>
    </row>
    <row r="177" spans="1:14" ht="12.75">
      <c r="A177" t="s">
        <v>357</v>
      </c>
      <c r="B177">
        <v>11.67</v>
      </c>
      <c r="C177">
        <v>8.96</v>
      </c>
      <c r="D177">
        <v>8.43</v>
      </c>
      <c r="E177">
        <v>4.51</v>
      </c>
      <c r="F177">
        <v>3.2</v>
      </c>
      <c r="G177">
        <v>1.38</v>
      </c>
      <c r="H177">
        <v>0.38</v>
      </c>
      <c r="I177">
        <v>0.76</v>
      </c>
      <c r="J177">
        <v>1.68</v>
      </c>
      <c r="K177">
        <v>5.16</v>
      </c>
      <c r="L177" t="s">
        <v>358</v>
      </c>
      <c r="M177">
        <v>0.8</v>
      </c>
      <c r="N177">
        <v>66.06</v>
      </c>
    </row>
    <row r="178" spans="1:14" ht="12.75">
      <c r="A178" t="s">
        <v>359</v>
      </c>
      <c r="B178">
        <v>14.4</v>
      </c>
      <c r="C178">
        <v>11.77</v>
      </c>
      <c r="D178">
        <v>11.36</v>
      </c>
      <c r="E178">
        <v>6.29</v>
      </c>
      <c r="F178">
        <v>4.37</v>
      </c>
      <c r="G178">
        <v>1.51</v>
      </c>
      <c r="H178">
        <v>0.37</v>
      </c>
      <c r="I178">
        <v>0.76</v>
      </c>
      <c r="J178">
        <v>2.03</v>
      </c>
      <c r="K178" t="s">
        <v>360</v>
      </c>
      <c r="L178" t="s">
        <v>361</v>
      </c>
      <c r="M178">
        <v>4.24</v>
      </c>
      <c r="N178">
        <v>85.6</v>
      </c>
    </row>
    <row r="179" spans="1:14" ht="12.75">
      <c r="A179" t="s">
        <v>362</v>
      </c>
      <c r="B179">
        <v>4.2</v>
      </c>
      <c r="C179">
        <v>2.68</v>
      </c>
      <c r="D179">
        <v>2.37</v>
      </c>
      <c r="E179">
        <v>1.45</v>
      </c>
      <c r="F179">
        <v>0.31</v>
      </c>
      <c r="G179">
        <v>0.15</v>
      </c>
      <c r="H179">
        <v>0.03</v>
      </c>
      <c r="I179">
        <v>0.07</v>
      </c>
      <c r="J179">
        <v>0.2</v>
      </c>
      <c r="K179">
        <v>1.14</v>
      </c>
      <c r="L179">
        <v>2.42</v>
      </c>
      <c r="M179">
        <v>3.52</v>
      </c>
      <c r="N179">
        <v>18.54</v>
      </c>
    </row>
    <row r="180" spans="1:14" ht="12.75">
      <c r="A180" t="s">
        <v>363</v>
      </c>
      <c r="B180">
        <v>7.53</v>
      </c>
      <c r="C180">
        <v>7.55</v>
      </c>
      <c r="D180">
        <v>6.17</v>
      </c>
      <c r="E180">
        <v>2.48</v>
      </c>
      <c r="F180">
        <v>0.66</v>
      </c>
      <c r="G180">
        <v>0.22</v>
      </c>
      <c r="H180">
        <v>0.11</v>
      </c>
      <c r="I180">
        <v>0.32</v>
      </c>
      <c r="J180">
        <v>0.88</v>
      </c>
      <c r="K180">
        <v>1.18</v>
      </c>
      <c r="L180">
        <v>3.89</v>
      </c>
      <c r="M180">
        <v>4.97</v>
      </c>
      <c r="N180">
        <v>35.96</v>
      </c>
    </row>
    <row r="181" spans="1:14" ht="12.75">
      <c r="A181" t="s">
        <v>364</v>
      </c>
      <c r="B181">
        <v>2.97</v>
      </c>
      <c r="C181">
        <v>2.87</v>
      </c>
      <c r="D181">
        <v>2.31</v>
      </c>
      <c r="E181">
        <v>0.86</v>
      </c>
      <c r="F181">
        <v>0.17</v>
      </c>
      <c r="G181">
        <v>0.03</v>
      </c>
      <c r="H181">
        <v>0.01</v>
      </c>
      <c r="I181">
        <v>0.06</v>
      </c>
      <c r="J181">
        <v>0.13</v>
      </c>
      <c r="K181">
        <v>0.34</v>
      </c>
      <c r="L181">
        <v>1.38</v>
      </c>
      <c r="M181">
        <v>2.2</v>
      </c>
      <c r="N181">
        <v>13.33</v>
      </c>
    </row>
    <row r="182" spans="1:14" ht="12.75">
      <c r="A182" t="s">
        <v>365</v>
      </c>
      <c r="B182">
        <v>15.91</v>
      </c>
      <c r="C182">
        <v>10.96</v>
      </c>
      <c r="D182">
        <v>9.32</v>
      </c>
      <c r="E182">
        <v>4.61</v>
      </c>
      <c r="F182">
        <v>1.74</v>
      </c>
      <c r="G182">
        <v>0.46</v>
      </c>
      <c r="H182">
        <v>0.05</v>
      </c>
      <c r="I182">
        <v>0.54</v>
      </c>
      <c r="J182">
        <v>1</v>
      </c>
      <c r="K182">
        <v>4.87</v>
      </c>
      <c r="L182" t="s">
        <v>252</v>
      </c>
      <c r="M182">
        <v>3.49</v>
      </c>
      <c r="N182">
        <v>72.85</v>
      </c>
    </row>
    <row r="183" spans="1:14" ht="12.75">
      <c r="A183" t="s">
        <v>366</v>
      </c>
      <c r="B183">
        <v>6.81</v>
      </c>
      <c r="C183">
        <v>8.52</v>
      </c>
      <c r="D183">
        <v>3.9</v>
      </c>
      <c r="E183">
        <v>2.4</v>
      </c>
      <c r="F183">
        <v>1.02</v>
      </c>
      <c r="G183">
        <v>0.08</v>
      </c>
      <c r="H183">
        <v>0.01</v>
      </c>
      <c r="I183">
        <v>0.05</v>
      </c>
      <c r="J183">
        <v>0.81</v>
      </c>
      <c r="K183">
        <v>2.92</v>
      </c>
      <c r="L183">
        <v>2.89</v>
      </c>
      <c r="M183">
        <v>2.62</v>
      </c>
      <c r="N183">
        <v>32.03</v>
      </c>
    </row>
    <row r="184" spans="1:14" ht="12.75">
      <c r="A184" t="s">
        <v>367</v>
      </c>
      <c r="B184">
        <v>1.07</v>
      </c>
      <c r="C184">
        <v>1.1</v>
      </c>
      <c r="D184">
        <v>0.71</v>
      </c>
      <c r="E184">
        <v>0.6</v>
      </c>
      <c r="F184">
        <v>0.16</v>
      </c>
      <c r="G184">
        <v>0.03</v>
      </c>
      <c r="H184">
        <v>0</v>
      </c>
      <c r="I184">
        <v>0.05</v>
      </c>
      <c r="J184">
        <v>0.22</v>
      </c>
      <c r="K184">
        <v>0.28</v>
      </c>
      <c r="L184">
        <v>0.8</v>
      </c>
      <c r="M184">
        <v>0.85</v>
      </c>
      <c r="N184">
        <v>5.87</v>
      </c>
    </row>
    <row r="185" spans="1:14" ht="12.75">
      <c r="A185" t="s">
        <v>572</v>
      </c>
      <c r="B185">
        <v>6.26</v>
      </c>
      <c r="C185">
        <v>5.9</v>
      </c>
      <c r="D185">
        <v>6.36</v>
      </c>
      <c r="E185">
        <v>2.92</v>
      </c>
      <c r="F185">
        <v>1.16</v>
      </c>
      <c r="G185">
        <v>0.21</v>
      </c>
      <c r="H185">
        <v>0.49</v>
      </c>
      <c r="I185">
        <v>0.72</v>
      </c>
      <c r="J185">
        <v>0.88</v>
      </c>
      <c r="K185">
        <v>1.28</v>
      </c>
      <c r="L185">
        <v>3.4</v>
      </c>
      <c r="M185">
        <v>4.6</v>
      </c>
      <c r="N185">
        <v>34.18</v>
      </c>
    </row>
    <row r="186" spans="1:14" ht="12.75">
      <c r="A186" t="s">
        <v>573</v>
      </c>
      <c r="B186">
        <v>0.62</v>
      </c>
      <c r="C186">
        <v>0.44</v>
      </c>
      <c r="D186">
        <v>0.45</v>
      </c>
      <c r="E186">
        <v>0.23</v>
      </c>
      <c r="F186">
        <v>0.07</v>
      </c>
      <c r="G186">
        <v>0.08</v>
      </c>
      <c r="H186">
        <v>0.4</v>
      </c>
      <c r="I186">
        <v>0.41</v>
      </c>
      <c r="J186">
        <v>0.36</v>
      </c>
      <c r="K186">
        <v>0.17</v>
      </c>
      <c r="L186">
        <v>0.24</v>
      </c>
      <c r="M186">
        <v>0.45</v>
      </c>
      <c r="N186">
        <v>3.92</v>
      </c>
    </row>
    <row r="187" spans="1:14" ht="12.75">
      <c r="A187" t="s">
        <v>574</v>
      </c>
      <c r="B187">
        <v>5.45</v>
      </c>
      <c r="C187">
        <v>3.73</v>
      </c>
      <c r="D187">
        <v>3.66</v>
      </c>
      <c r="E187">
        <v>2.01</v>
      </c>
      <c r="F187">
        <v>1.16</v>
      </c>
      <c r="G187">
        <v>0.94</v>
      </c>
      <c r="H187">
        <v>0.1</v>
      </c>
      <c r="I187">
        <v>0.34</v>
      </c>
      <c r="J187">
        <v>0.5</v>
      </c>
      <c r="K187">
        <v>2.2</v>
      </c>
      <c r="L187">
        <v>4.08</v>
      </c>
      <c r="M187">
        <v>5.22</v>
      </c>
      <c r="N187">
        <v>29.39</v>
      </c>
    </row>
    <row r="188" spans="1:14" ht="12.75">
      <c r="A188" t="s">
        <v>575</v>
      </c>
      <c r="B188">
        <v>4.65</v>
      </c>
      <c r="C188">
        <v>3.89</v>
      </c>
      <c r="D188">
        <v>3.61</v>
      </c>
      <c r="E188">
        <v>1.97</v>
      </c>
      <c r="F188">
        <v>0.32</v>
      </c>
      <c r="G188">
        <v>0.32</v>
      </c>
      <c r="H188">
        <v>0.16</v>
      </c>
      <c r="I188">
        <v>0.18</v>
      </c>
      <c r="J188">
        <v>0.27</v>
      </c>
      <c r="K188">
        <v>1.56</v>
      </c>
      <c r="L188">
        <v>4.48</v>
      </c>
      <c r="M188">
        <v>4.34</v>
      </c>
      <c r="N188">
        <v>25.75</v>
      </c>
    </row>
    <row r="189" spans="1:14" ht="12.75">
      <c r="A189" t="s">
        <v>576</v>
      </c>
      <c r="B189">
        <v>3.56</v>
      </c>
      <c r="C189">
        <v>3.34</v>
      </c>
      <c r="D189">
        <v>2.36</v>
      </c>
      <c r="E189">
        <v>1.2</v>
      </c>
      <c r="F189">
        <v>0.46</v>
      </c>
      <c r="G189">
        <v>0.15</v>
      </c>
      <c r="H189">
        <v>0.01</v>
      </c>
      <c r="I189">
        <v>0.03</v>
      </c>
      <c r="J189">
        <v>0.24</v>
      </c>
      <c r="K189">
        <v>0.88</v>
      </c>
      <c r="L189">
        <v>2.03</v>
      </c>
      <c r="M189">
        <v>3</v>
      </c>
      <c r="N189">
        <v>17.26</v>
      </c>
    </row>
    <row r="190" spans="1:14" ht="12.75">
      <c r="A190" t="s">
        <v>577</v>
      </c>
      <c r="B190">
        <v>4.19</v>
      </c>
      <c r="C190">
        <v>1.8</v>
      </c>
      <c r="D190">
        <v>2.35</v>
      </c>
      <c r="E190">
        <v>1.79</v>
      </c>
      <c r="F190">
        <v>1.96</v>
      </c>
      <c r="G190">
        <v>1.63</v>
      </c>
      <c r="H190">
        <v>0.27</v>
      </c>
      <c r="I190">
        <v>0.67</v>
      </c>
      <c r="J190">
        <v>0.45</v>
      </c>
      <c r="K190">
        <v>1.41</v>
      </c>
      <c r="L190">
        <v>2.25</v>
      </c>
      <c r="M190">
        <v>2.81</v>
      </c>
      <c r="N190">
        <v>21.58</v>
      </c>
    </row>
    <row r="191" spans="1:14" ht="12.75">
      <c r="A191" t="s">
        <v>578</v>
      </c>
      <c r="B191">
        <v>0.28</v>
      </c>
      <c r="C191">
        <v>0.46</v>
      </c>
      <c r="D191">
        <v>0.35</v>
      </c>
      <c r="E191">
        <v>0.13</v>
      </c>
      <c r="F191">
        <v>0.08</v>
      </c>
      <c r="G191">
        <v>0.05</v>
      </c>
      <c r="H191">
        <v>0.13</v>
      </c>
      <c r="I191">
        <v>0.14</v>
      </c>
      <c r="J191">
        <v>0.18</v>
      </c>
      <c r="K191">
        <v>0.1</v>
      </c>
      <c r="L191">
        <v>0.19</v>
      </c>
      <c r="M191">
        <v>0.16</v>
      </c>
      <c r="N191">
        <v>2.25</v>
      </c>
    </row>
    <row r="192" spans="1:14" ht="12.75">
      <c r="A192" t="s">
        <v>579</v>
      </c>
      <c r="B192">
        <v>0.9</v>
      </c>
      <c r="C192">
        <v>0.87</v>
      </c>
      <c r="D192">
        <v>0.7</v>
      </c>
      <c r="E192">
        <v>0.17</v>
      </c>
      <c r="F192">
        <v>0.1</v>
      </c>
      <c r="G192">
        <v>0.02</v>
      </c>
      <c r="H192">
        <v>0.51</v>
      </c>
      <c r="I192">
        <v>0.72</v>
      </c>
      <c r="J192">
        <v>0.63</v>
      </c>
      <c r="K192">
        <v>0.2</v>
      </c>
      <c r="L192">
        <v>0.47</v>
      </c>
      <c r="M192">
        <v>0.61</v>
      </c>
      <c r="N192">
        <v>5.9</v>
      </c>
    </row>
    <row r="193" spans="1:14" ht="12.75">
      <c r="A193" t="s">
        <v>580</v>
      </c>
      <c r="B193">
        <v>0.65</v>
      </c>
      <c r="C193">
        <v>0.86</v>
      </c>
      <c r="D193">
        <v>0.67</v>
      </c>
      <c r="E193">
        <v>0.6</v>
      </c>
      <c r="F193">
        <v>0.47</v>
      </c>
      <c r="G193">
        <v>0.28</v>
      </c>
      <c r="H193">
        <v>0.55</v>
      </c>
      <c r="I193">
        <v>0.48</v>
      </c>
      <c r="J193">
        <v>0.42</v>
      </c>
      <c r="K193">
        <v>0.22</v>
      </c>
      <c r="L193">
        <v>0.45</v>
      </c>
      <c r="M193">
        <v>0.46</v>
      </c>
      <c r="N193">
        <v>6.11</v>
      </c>
    </row>
    <row r="194" spans="1:14" ht="12.75">
      <c r="A194" t="s">
        <v>581</v>
      </c>
      <c r="B194">
        <v>15.57</v>
      </c>
      <c r="C194">
        <v>10.11</v>
      </c>
      <c r="D194">
        <v>9.14</v>
      </c>
      <c r="E194">
        <v>5.55</v>
      </c>
      <c r="F194">
        <v>2.89</v>
      </c>
      <c r="G194">
        <v>0.79</v>
      </c>
      <c r="H194">
        <v>0.04</v>
      </c>
      <c r="I194">
        <v>0.27</v>
      </c>
      <c r="J194">
        <v>0.59</v>
      </c>
      <c r="K194">
        <v>3.78</v>
      </c>
      <c r="L194" t="s">
        <v>582</v>
      </c>
      <c r="M194">
        <v>3.36</v>
      </c>
      <c r="N194">
        <v>70.9</v>
      </c>
    </row>
    <row r="195" spans="1:14" ht="12.75">
      <c r="A195" t="s">
        <v>381</v>
      </c>
      <c r="B195">
        <v>10.84</v>
      </c>
      <c r="C195">
        <v>12.17</v>
      </c>
      <c r="D195">
        <v>11.44</v>
      </c>
      <c r="E195">
        <v>4.27</v>
      </c>
      <c r="F195">
        <v>2.39</v>
      </c>
      <c r="G195">
        <v>0.97</v>
      </c>
      <c r="H195">
        <v>0.31</v>
      </c>
      <c r="I195">
        <v>0.43</v>
      </c>
      <c r="J195">
        <v>1.79</v>
      </c>
      <c r="K195">
        <v>3.9</v>
      </c>
      <c r="L195" t="s">
        <v>252</v>
      </c>
      <c r="M195">
        <v>0.32</v>
      </c>
      <c r="N195">
        <v>68.73</v>
      </c>
    </row>
    <row r="196" spans="1:14" ht="12.75">
      <c r="A196" t="s">
        <v>382</v>
      </c>
      <c r="B196">
        <v>1.36</v>
      </c>
      <c r="C196">
        <v>1.32</v>
      </c>
      <c r="D196">
        <v>1.32</v>
      </c>
      <c r="E196">
        <v>0.72</v>
      </c>
      <c r="F196">
        <v>0.28</v>
      </c>
      <c r="G196">
        <v>0.07</v>
      </c>
      <c r="H196">
        <v>0</v>
      </c>
      <c r="I196">
        <v>0.02</v>
      </c>
      <c r="J196">
        <v>0.19</v>
      </c>
      <c r="K196">
        <v>0.31</v>
      </c>
      <c r="L196">
        <v>0.85</v>
      </c>
      <c r="M196">
        <v>0.84</v>
      </c>
      <c r="N196">
        <v>7.28</v>
      </c>
    </row>
    <row r="197" spans="1:14" ht="12.75">
      <c r="A197" t="s">
        <v>383</v>
      </c>
      <c r="B197">
        <v>2.28</v>
      </c>
      <c r="C197">
        <v>2.39</v>
      </c>
      <c r="D197">
        <v>1.76</v>
      </c>
      <c r="E197">
        <v>1.13</v>
      </c>
      <c r="F197">
        <v>0.23</v>
      </c>
      <c r="G197">
        <v>0.06</v>
      </c>
      <c r="H197">
        <v>0.03</v>
      </c>
      <c r="I197">
        <v>0.13</v>
      </c>
      <c r="J197">
        <v>0.18</v>
      </c>
      <c r="K197">
        <v>0.65</v>
      </c>
      <c r="L197">
        <v>2.25</v>
      </c>
      <c r="M197">
        <v>2.04</v>
      </c>
      <c r="N197">
        <v>13.13</v>
      </c>
    </row>
    <row r="198" spans="1:14" ht="12.75">
      <c r="A198" t="s">
        <v>384</v>
      </c>
      <c r="B198">
        <v>2.44</v>
      </c>
      <c r="C198">
        <v>2.04</v>
      </c>
      <c r="D198">
        <v>2.06</v>
      </c>
      <c r="E198">
        <v>1.28</v>
      </c>
      <c r="F198">
        <v>0.28</v>
      </c>
      <c r="G198">
        <v>0.08</v>
      </c>
      <c r="H198">
        <v>0.04</v>
      </c>
      <c r="I198">
        <v>0.08</v>
      </c>
      <c r="J198">
        <v>0.22</v>
      </c>
      <c r="K198">
        <v>0.62</v>
      </c>
      <c r="L198">
        <v>1.67</v>
      </c>
      <c r="M198">
        <v>2.01</v>
      </c>
      <c r="N198">
        <v>12.82</v>
      </c>
    </row>
    <row r="199" spans="1:14" ht="12.75">
      <c r="A199" t="s">
        <v>385</v>
      </c>
      <c r="B199">
        <v>13.06</v>
      </c>
      <c r="C199">
        <v>10.78</v>
      </c>
      <c r="D199">
        <v>9.25</v>
      </c>
      <c r="E199">
        <v>4.85</v>
      </c>
      <c r="F199">
        <v>2.34</v>
      </c>
      <c r="G199">
        <v>0.95</v>
      </c>
      <c r="H199">
        <v>0.1</v>
      </c>
      <c r="I199">
        <v>0.29</v>
      </c>
      <c r="J199">
        <v>1.15</v>
      </c>
      <c r="K199">
        <v>3.65</v>
      </c>
      <c r="L199" t="s">
        <v>386</v>
      </c>
      <c r="M199">
        <v>1.07</v>
      </c>
      <c r="N199">
        <v>66.22</v>
      </c>
    </row>
    <row r="200" spans="1:14" ht="12.75">
      <c r="A200" t="s">
        <v>199</v>
      </c>
      <c r="B200">
        <v>4.76</v>
      </c>
      <c r="C200">
        <v>4.16</v>
      </c>
      <c r="D200">
        <v>4.67</v>
      </c>
      <c r="E200">
        <v>2.07</v>
      </c>
      <c r="F200">
        <v>0.82</v>
      </c>
      <c r="G200">
        <v>0.14</v>
      </c>
      <c r="H200">
        <v>0.3</v>
      </c>
      <c r="I200">
        <v>0.44</v>
      </c>
      <c r="J200">
        <v>0.44</v>
      </c>
      <c r="K200">
        <v>0.92</v>
      </c>
      <c r="L200">
        <v>2.27</v>
      </c>
      <c r="M200">
        <v>3.16</v>
      </c>
      <c r="N200">
        <v>24.15</v>
      </c>
    </row>
    <row r="201" spans="1:14" ht="12.75">
      <c r="A201" t="s">
        <v>200</v>
      </c>
      <c r="B201">
        <v>10.2</v>
      </c>
      <c r="C201">
        <v>8.12</v>
      </c>
      <c r="D201">
        <v>8.79</v>
      </c>
      <c r="E201">
        <v>3.86</v>
      </c>
      <c r="F201">
        <v>2.11</v>
      </c>
      <c r="G201">
        <v>0.51</v>
      </c>
      <c r="H201">
        <v>0.17</v>
      </c>
      <c r="I201">
        <v>0.16</v>
      </c>
      <c r="J201">
        <v>1.09</v>
      </c>
      <c r="K201">
        <v>2.78</v>
      </c>
      <c r="L201">
        <v>6.61</v>
      </c>
      <c r="M201">
        <v>7.5</v>
      </c>
      <c r="N201">
        <v>51.9</v>
      </c>
    </row>
    <row r="202" spans="1:14" ht="12.75">
      <c r="A202" t="s">
        <v>201</v>
      </c>
      <c r="B202">
        <v>9.62</v>
      </c>
      <c r="C202">
        <v>6.06</v>
      </c>
      <c r="D202">
        <v>5.28</v>
      </c>
      <c r="E202">
        <v>3.43</v>
      </c>
      <c r="F202">
        <v>1.51</v>
      </c>
      <c r="G202">
        <v>0.44</v>
      </c>
      <c r="H202">
        <v>0.02</v>
      </c>
      <c r="I202">
        <v>0.18</v>
      </c>
      <c r="J202">
        <v>0.38</v>
      </c>
      <c r="K202">
        <v>2.68</v>
      </c>
      <c r="L202">
        <v>5.27</v>
      </c>
      <c r="M202">
        <v>7.51</v>
      </c>
      <c r="N202">
        <v>42.38</v>
      </c>
    </row>
    <row r="203" spans="1:14" ht="12.75">
      <c r="A203" t="s">
        <v>202</v>
      </c>
      <c r="B203">
        <v>7.42</v>
      </c>
      <c r="C203">
        <v>6.57</v>
      </c>
      <c r="D203">
        <v>5.55</v>
      </c>
      <c r="E203">
        <v>2.65</v>
      </c>
      <c r="F203">
        <v>1.53</v>
      </c>
      <c r="G203">
        <v>0.88</v>
      </c>
      <c r="H203">
        <v>0.41</v>
      </c>
      <c r="I203">
        <v>0.56</v>
      </c>
      <c r="J203">
        <v>0.91</v>
      </c>
      <c r="K203">
        <v>2.13</v>
      </c>
      <c r="L203">
        <v>4.77</v>
      </c>
      <c r="M203">
        <v>6.38</v>
      </c>
      <c r="N203">
        <v>39.76</v>
      </c>
    </row>
    <row r="204" spans="1:14" ht="12.75">
      <c r="A204" t="s">
        <v>203</v>
      </c>
      <c r="B204">
        <v>11.08</v>
      </c>
      <c r="C204">
        <v>8.89</v>
      </c>
      <c r="D204">
        <v>6.08</v>
      </c>
      <c r="E204">
        <v>2.96</v>
      </c>
      <c r="F204">
        <v>1.3</v>
      </c>
      <c r="G204">
        <v>0.38</v>
      </c>
      <c r="H204">
        <v>0.06</v>
      </c>
      <c r="I204">
        <v>0.19</v>
      </c>
      <c r="J204">
        <v>0.8</v>
      </c>
      <c r="K204">
        <v>3.05</v>
      </c>
      <c r="L204" t="s">
        <v>205</v>
      </c>
      <c r="M204">
        <v>0.55</v>
      </c>
      <c r="N204">
        <v>52.1</v>
      </c>
    </row>
    <row r="205" spans="1:14" ht="12.75">
      <c r="A205" t="s">
        <v>206</v>
      </c>
      <c r="B205">
        <v>3.42</v>
      </c>
      <c r="C205">
        <v>3.22</v>
      </c>
      <c r="D205">
        <v>2.39</v>
      </c>
      <c r="E205">
        <v>1.09</v>
      </c>
      <c r="F205">
        <v>0.21</v>
      </c>
      <c r="G205">
        <v>0.07</v>
      </c>
      <c r="H205">
        <v>0.02</v>
      </c>
      <c r="I205">
        <v>0.11</v>
      </c>
      <c r="J205">
        <v>0.21</v>
      </c>
      <c r="K205">
        <v>0.29</v>
      </c>
      <c r="L205">
        <v>1.56</v>
      </c>
      <c r="M205">
        <v>1.88</v>
      </c>
      <c r="N205">
        <v>14.47</v>
      </c>
    </row>
    <row r="206" spans="1:14" ht="12.75">
      <c r="A206" t="s">
        <v>207</v>
      </c>
      <c r="B206">
        <v>11.93</v>
      </c>
      <c r="C206">
        <v>9.84</v>
      </c>
      <c r="D206">
        <v>8.4</v>
      </c>
      <c r="E206">
        <v>4.82</v>
      </c>
      <c r="F206">
        <v>2.94</v>
      </c>
      <c r="G206">
        <v>0.97</v>
      </c>
      <c r="H206">
        <v>0.21</v>
      </c>
      <c r="I206">
        <v>0.35</v>
      </c>
      <c r="J206">
        <v>1.19</v>
      </c>
      <c r="K206">
        <v>3.71</v>
      </c>
      <c r="L206" t="s">
        <v>208</v>
      </c>
      <c r="M206">
        <v>0.46</v>
      </c>
      <c r="N206">
        <v>62.9</v>
      </c>
    </row>
    <row r="207" spans="1:14" ht="12.75">
      <c r="A207" t="s">
        <v>209</v>
      </c>
      <c r="B207">
        <v>2.12</v>
      </c>
      <c r="C207">
        <v>1.43</v>
      </c>
      <c r="D207">
        <v>1.22</v>
      </c>
      <c r="E207">
        <v>0.62</v>
      </c>
      <c r="F207">
        <v>0.76</v>
      </c>
      <c r="G207">
        <v>0.57</v>
      </c>
      <c r="H207">
        <v>0.3</v>
      </c>
      <c r="I207">
        <v>0.26</v>
      </c>
      <c r="J207">
        <v>0.43</v>
      </c>
      <c r="K207">
        <v>0.7</v>
      </c>
      <c r="L207">
        <v>1.4</v>
      </c>
      <c r="M207">
        <v>1.82</v>
      </c>
      <c r="N207">
        <v>11.63</v>
      </c>
    </row>
    <row r="208" spans="1:14" ht="12.75">
      <c r="A208" t="s">
        <v>399</v>
      </c>
      <c r="B208">
        <v>3.02</v>
      </c>
      <c r="C208">
        <v>2.59</v>
      </c>
      <c r="D208">
        <v>1.98</v>
      </c>
      <c r="E208">
        <v>0.92</v>
      </c>
      <c r="F208">
        <v>1.24</v>
      </c>
      <c r="G208">
        <v>0.8</v>
      </c>
      <c r="H208">
        <v>0.45</v>
      </c>
      <c r="I208">
        <v>0.39</v>
      </c>
      <c r="J208">
        <v>0.64</v>
      </c>
      <c r="K208">
        <v>1.18</v>
      </c>
      <c r="L208">
        <v>2.24</v>
      </c>
      <c r="M208">
        <v>2.33</v>
      </c>
      <c r="N208">
        <v>17.78</v>
      </c>
    </row>
    <row r="209" spans="1:14" ht="12.75">
      <c r="A209" t="s">
        <v>400</v>
      </c>
      <c r="B209">
        <v>2.67</v>
      </c>
      <c r="C209">
        <v>2.4</v>
      </c>
      <c r="D209">
        <v>2.38</v>
      </c>
      <c r="E209">
        <v>1.18</v>
      </c>
      <c r="F209">
        <v>0.36</v>
      </c>
      <c r="G209">
        <v>0.03</v>
      </c>
      <c r="H209">
        <v>0.02</v>
      </c>
      <c r="I209">
        <v>0.11</v>
      </c>
      <c r="J209">
        <v>0.27</v>
      </c>
      <c r="K209">
        <v>0.27</v>
      </c>
      <c r="L209">
        <v>1.68</v>
      </c>
      <c r="M209">
        <v>1.78</v>
      </c>
      <c r="N209">
        <v>13.15</v>
      </c>
    </row>
    <row r="210" spans="1:14" ht="12.75">
      <c r="A210" t="s">
        <v>401</v>
      </c>
      <c r="B210">
        <v>7.09</v>
      </c>
      <c r="C210">
        <v>5.47</v>
      </c>
      <c r="D210">
        <v>5.54</v>
      </c>
      <c r="E210">
        <v>3.64</v>
      </c>
      <c r="F210">
        <v>1.14</v>
      </c>
      <c r="G210">
        <v>0.4</v>
      </c>
      <c r="H210">
        <v>0.03</v>
      </c>
      <c r="I210">
        <v>0.12</v>
      </c>
      <c r="J210">
        <v>0.42</v>
      </c>
      <c r="K210">
        <v>1.26</v>
      </c>
      <c r="L210">
        <v>5.29</v>
      </c>
      <c r="M210">
        <v>7.27</v>
      </c>
      <c r="N210">
        <v>37.67</v>
      </c>
    </row>
    <row r="211" spans="1:14" ht="12.75">
      <c r="A211" t="s">
        <v>601</v>
      </c>
      <c r="B211">
        <v>3.44</v>
      </c>
      <c r="C211">
        <v>2.65</v>
      </c>
      <c r="D211">
        <v>1.93</v>
      </c>
      <c r="E211">
        <v>1.24</v>
      </c>
      <c r="F211">
        <v>0.35</v>
      </c>
      <c r="G211">
        <v>0.16</v>
      </c>
      <c r="H211">
        <v>0.04</v>
      </c>
      <c r="I211">
        <v>0.05</v>
      </c>
      <c r="J211">
        <v>0.26</v>
      </c>
      <c r="K211">
        <v>0.99</v>
      </c>
      <c r="L211">
        <v>2.33</v>
      </c>
      <c r="M211">
        <v>2.92</v>
      </c>
      <c r="N211">
        <v>16.36</v>
      </c>
    </row>
    <row r="212" spans="1:14" ht="12.75">
      <c r="A212" t="s">
        <v>602</v>
      </c>
      <c r="B212">
        <v>0.25</v>
      </c>
      <c r="C212">
        <v>0.29</v>
      </c>
      <c r="D212">
        <v>0.31</v>
      </c>
      <c r="E212">
        <v>0.26</v>
      </c>
      <c r="F212">
        <v>0.06</v>
      </c>
      <c r="G212">
        <v>0.07</v>
      </c>
      <c r="H212">
        <v>0.33</v>
      </c>
      <c r="I212">
        <v>0.31</v>
      </c>
      <c r="J212">
        <v>0.36</v>
      </c>
      <c r="K212">
        <v>0.22</v>
      </c>
      <c r="L212">
        <v>0.43</v>
      </c>
      <c r="M212">
        <v>0.5</v>
      </c>
      <c r="N212">
        <v>3.39</v>
      </c>
    </row>
    <row r="213" spans="1:14" ht="12.75">
      <c r="A213" t="s">
        <v>603</v>
      </c>
      <c r="B213">
        <v>12.19</v>
      </c>
      <c r="C213">
        <v>8.72</v>
      </c>
      <c r="D213">
        <v>7.52</v>
      </c>
      <c r="E213">
        <v>3.89</v>
      </c>
      <c r="F213">
        <v>1.96</v>
      </c>
      <c r="G213">
        <v>0.82</v>
      </c>
      <c r="H213">
        <v>0.34</v>
      </c>
      <c r="I213">
        <v>0.54</v>
      </c>
      <c r="J213">
        <v>1.13</v>
      </c>
      <c r="K213">
        <v>3.8</v>
      </c>
      <c r="L213" t="s">
        <v>604</v>
      </c>
      <c r="M213">
        <v>0.06</v>
      </c>
      <c r="N213">
        <v>59.47</v>
      </c>
    </row>
    <row r="214" spans="1:14" ht="12.75">
      <c r="A214" t="s">
        <v>405</v>
      </c>
      <c r="B214">
        <v>11.97</v>
      </c>
      <c r="C214">
        <v>10.97</v>
      </c>
      <c r="D214">
        <v>9.68</v>
      </c>
      <c r="E214">
        <v>4.19</v>
      </c>
      <c r="F214">
        <v>3.03</v>
      </c>
      <c r="G214">
        <v>1.13</v>
      </c>
      <c r="H214">
        <v>0.27</v>
      </c>
      <c r="I214">
        <v>0.32</v>
      </c>
      <c r="J214">
        <v>1.28</v>
      </c>
      <c r="K214">
        <v>3.3</v>
      </c>
      <c r="L214">
        <v>8.11</v>
      </c>
      <c r="M214">
        <v>9.54</v>
      </c>
      <c r="N214">
        <v>63.79</v>
      </c>
    </row>
    <row r="215" spans="1:14" ht="12.75">
      <c r="A215" t="s">
        <v>406</v>
      </c>
      <c r="B215">
        <v>4.6</v>
      </c>
      <c r="C215">
        <v>3.21</v>
      </c>
      <c r="D215">
        <v>2.45</v>
      </c>
      <c r="E215">
        <v>1.36</v>
      </c>
      <c r="F215">
        <v>0.39</v>
      </c>
      <c r="G215">
        <v>0.17</v>
      </c>
      <c r="H215">
        <v>0.06</v>
      </c>
      <c r="I215">
        <v>0.12</v>
      </c>
      <c r="J215">
        <v>0.31</v>
      </c>
      <c r="K215">
        <v>1.48</v>
      </c>
      <c r="L215">
        <v>2.7</v>
      </c>
      <c r="M215">
        <v>3.4</v>
      </c>
      <c r="N215">
        <v>20.25</v>
      </c>
    </row>
    <row r="216" spans="1:14" ht="12.75">
      <c r="A216" t="s">
        <v>407</v>
      </c>
      <c r="B216">
        <v>0.52</v>
      </c>
      <c r="C216">
        <v>0.36</v>
      </c>
      <c r="D216">
        <v>0.35</v>
      </c>
      <c r="E216">
        <v>0.1</v>
      </c>
      <c r="F216">
        <v>0.06</v>
      </c>
      <c r="G216">
        <v>0.04</v>
      </c>
      <c r="H216">
        <v>0.25</v>
      </c>
      <c r="I216">
        <v>0.72</v>
      </c>
      <c r="J216">
        <v>0.41</v>
      </c>
      <c r="K216">
        <v>0.23</v>
      </c>
      <c r="L216">
        <v>0.19</v>
      </c>
      <c r="M216">
        <v>0.42</v>
      </c>
      <c r="N216">
        <v>3.65</v>
      </c>
    </row>
    <row r="217" spans="1:14" ht="12.75">
      <c r="A217" t="s">
        <v>608</v>
      </c>
      <c r="B217">
        <v>4.75</v>
      </c>
      <c r="C217">
        <v>3.78</v>
      </c>
      <c r="D217">
        <v>2.67</v>
      </c>
      <c r="E217">
        <v>1.07</v>
      </c>
      <c r="F217">
        <v>0.6</v>
      </c>
      <c r="G217">
        <v>0.33</v>
      </c>
      <c r="H217">
        <v>0.04</v>
      </c>
      <c r="I217">
        <v>0.13</v>
      </c>
      <c r="J217">
        <v>0.28</v>
      </c>
      <c r="K217">
        <v>1.08</v>
      </c>
      <c r="L217">
        <v>2.53</v>
      </c>
      <c r="M217">
        <v>3.47</v>
      </c>
      <c r="N217">
        <v>20.73</v>
      </c>
    </row>
    <row r="218" spans="1:14" ht="12.75">
      <c r="A218" t="s">
        <v>609</v>
      </c>
      <c r="B218">
        <v>6.86</v>
      </c>
      <c r="C218">
        <v>2.61</v>
      </c>
      <c r="D218">
        <v>5.48</v>
      </c>
      <c r="E218">
        <v>1.94</v>
      </c>
      <c r="F218">
        <v>0.65</v>
      </c>
      <c r="G218">
        <v>0</v>
      </c>
      <c r="H218">
        <v>0.2</v>
      </c>
      <c r="I218">
        <v>0.03</v>
      </c>
      <c r="J218">
        <v>0.12</v>
      </c>
      <c r="K218">
        <v>0.62</v>
      </c>
      <c r="L218">
        <v>3.11</v>
      </c>
      <c r="M218">
        <v>4.71</v>
      </c>
      <c r="N218">
        <v>26.33</v>
      </c>
    </row>
    <row r="219" spans="1:14" ht="12.75">
      <c r="A219" t="s">
        <v>610</v>
      </c>
      <c r="B219">
        <v>7.25</v>
      </c>
      <c r="C219">
        <v>8.28</v>
      </c>
      <c r="D219">
        <v>8.07</v>
      </c>
      <c r="E219">
        <v>3.68</v>
      </c>
      <c r="F219">
        <v>1.91</v>
      </c>
      <c r="G219">
        <v>1.56</v>
      </c>
      <c r="H219">
        <v>0.7</v>
      </c>
      <c r="I219">
        <v>0.71</v>
      </c>
      <c r="J219">
        <v>2.02</v>
      </c>
      <c r="K219">
        <v>3.5</v>
      </c>
      <c r="L219">
        <v>6.77</v>
      </c>
      <c r="M219">
        <v>6.27</v>
      </c>
      <c r="N219">
        <v>50.72</v>
      </c>
    </row>
    <row r="220" spans="1:14" ht="12.75">
      <c r="A220" t="s">
        <v>611</v>
      </c>
      <c r="B220">
        <v>3.14</v>
      </c>
      <c r="C220">
        <v>1.63</v>
      </c>
      <c r="D220">
        <v>2.15</v>
      </c>
      <c r="E220">
        <v>1.09</v>
      </c>
      <c r="F220">
        <v>0.55</v>
      </c>
      <c r="G220">
        <v>0.03</v>
      </c>
      <c r="H220">
        <v>0.04</v>
      </c>
      <c r="I220">
        <v>0.17</v>
      </c>
      <c r="J220">
        <v>0.04</v>
      </c>
      <c r="K220">
        <v>0.46</v>
      </c>
      <c r="L220">
        <v>0.98</v>
      </c>
      <c r="M220">
        <v>1.34</v>
      </c>
      <c r="N220">
        <v>11.62</v>
      </c>
    </row>
    <row r="221" spans="1:14" ht="12.75">
      <c r="A221" t="s">
        <v>612</v>
      </c>
      <c r="B221">
        <v>2.77</v>
      </c>
      <c r="C221">
        <v>2.76</v>
      </c>
      <c r="D221">
        <v>2.85</v>
      </c>
      <c r="E221">
        <v>0.76</v>
      </c>
      <c r="F221">
        <v>0.16</v>
      </c>
      <c r="G221">
        <v>0.11</v>
      </c>
      <c r="H221">
        <v>0.05</v>
      </c>
      <c r="I221">
        <v>0.02</v>
      </c>
      <c r="J221">
        <v>0.16</v>
      </c>
      <c r="K221">
        <v>0.46</v>
      </c>
      <c r="L221">
        <v>1.31</v>
      </c>
      <c r="M221">
        <v>1.26</v>
      </c>
      <c r="N221">
        <v>12.67</v>
      </c>
    </row>
    <row r="222" spans="1:14" ht="12.75">
      <c r="A222" t="s">
        <v>613</v>
      </c>
      <c r="B222">
        <v>3.13</v>
      </c>
      <c r="C222">
        <v>2.91</v>
      </c>
      <c r="D222">
        <v>3.25</v>
      </c>
      <c r="E222">
        <v>1.3</v>
      </c>
      <c r="F222">
        <v>0.5</v>
      </c>
      <c r="G222">
        <v>0.12</v>
      </c>
      <c r="H222">
        <v>0.06</v>
      </c>
      <c r="I222">
        <v>0.15</v>
      </c>
      <c r="J222">
        <v>0.29</v>
      </c>
      <c r="K222">
        <v>0.65</v>
      </c>
      <c r="L222">
        <v>1.57</v>
      </c>
      <c r="M222">
        <v>2.11</v>
      </c>
      <c r="N222">
        <v>16.04</v>
      </c>
    </row>
    <row r="223" spans="1:14" ht="12.75">
      <c r="A223" t="s">
        <v>614</v>
      </c>
      <c r="B223">
        <v>0.49</v>
      </c>
      <c r="C223">
        <v>0.28</v>
      </c>
      <c r="D223">
        <v>0.23</v>
      </c>
      <c r="E223">
        <v>0.06</v>
      </c>
      <c r="F223">
        <v>0.02</v>
      </c>
      <c r="G223">
        <v>0</v>
      </c>
      <c r="H223">
        <v>0.09</v>
      </c>
      <c r="I223">
        <v>0.31</v>
      </c>
      <c r="J223">
        <v>0.26</v>
      </c>
      <c r="K223">
        <v>0.29</v>
      </c>
      <c r="L223">
        <v>0.2</v>
      </c>
      <c r="M223">
        <v>0.36</v>
      </c>
      <c r="N223">
        <v>2.59</v>
      </c>
    </row>
    <row r="224" spans="1:14" ht="12.75">
      <c r="A224" t="s">
        <v>615</v>
      </c>
      <c r="B224">
        <v>5.48</v>
      </c>
      <c r="C224">
        <v>4.49</v>
      </c>
      <c r="D224">
        <v>4.93</v>
      </c>
      <c r="E224">
        <v>2.59</v>
      </c>
      <c r="F224">
        <v>0.96</v>
      </c>
      <c r="G224">
        <v>0.32</v>
      </c>
      <c r="H224">
        <v>0.11</v>
      </c>
      <c r="I224">
        <v>0.12</v>
      </c>
      <c r="J224">
        <v>0.49</v>
      </c>
      <c r="K224">
        <v>1.62</v>
      </c>
      <c r="L224">
        <v>3.82</v>
      </c>
      <c r="M224">
        <v>4.65</v>
      </c>
      <c r="N224">
        <v>29.58</v>
      </c>
    </row>
    <row r="225" spans="1:14" ht="12.75">
      <c r="A225" t="s">
        <v>616</v>
      </c>
      <c r="B225">
        <v>4.2</v>
      </c>
      <c r="C225">
        <v>1.3</v>
      </c>
      <c r="D225">
        <v>3.11</v>
      </c>
      <c r="E225">
        <v>0.8</v>
      </c>
      <c r="F225">
        <v>0.18</v>
      </c>
      <c r="G225">
        <v>0</v>
      </c>
      <c r="H225">
        <v>0.01</v>
      </c>
      <c r="I225">
        <v>0.03</v>
      </c>
      <c r="J225">
        <v>0.15</v>
      </c>
      <c r="K225">
        <v>0.26</v>
      </c>
      <c r="L225">
        <v>1.81</v>
      </c>
      <c r="M225">
        <v>2.48</v>
      </c>
      <c r="N225">
        <v>14.33</v>
      </c>
    </row>
    <row r="226" spans="1:14" ht="12.75">
      <c r="A226" t="s">
        <v>617</v>
      </c>
      <c r="B226">
        <v>4.29</v>
      </c>
      <c r="C226">
        <v>4.12</v>
      </c>
      <c r="D226">
        <v>2.06</v>
      </c>
      <c r="E226">
        <v>2.56</v>
      </c>
      <c r="F226">
        <v>0.58</v>
      </c>
      <c r="G226">
        <v>0.07</v>
      </c>
      <c r="H226">
        <v>0.03</v>
      </c>
      <c r="I226">
        <v>0.02</v>
      </c>
      <c r="J226">
        <v>0.22</v>
      </c>
      <c r="K226">
        <v>0.36</v>
      </c>
      <c r="L226">
        <v>3.73</v>
      </c>
      <c r="M226">
        <v>3.21</v>
      </c>
      <c r="N226">
        <v>21.25</v>
      </c>
    </row>
    <row r="227" spans="1:14" ht="12.75">
      <c r="A227" t="s">
        <v>618</v>
      </c>
      <c r="B227">
        <v>16.98</v>
      </c>
      <c r="C227">
        <v>10.95</v>
      </c>
      <c r="D227">
        <v>11.12</v>
      </c>
      <c r="E227">
        <v>4.52</v>
      </c>
      <c r="F227">
        <v>2.77</v>
      </c>
      <c r="G227">
        <v>0.82</v>
      </c>
      <c r="H227">
        <v>0.18</v>
      </c>
      <c r="I227">
        <v>0.62</v>
      </c>
      <c r="J227">
        <v>1.59</v>
      </c>
      <c r="K227" t="s">
        <v>619</v>
      </c>
      <c r="L227" t="s">
        <v>620</v>
      </c>
      <c r="M227">
        <v>5.99</v>
      </c>
      <c r="N227">
        <v>85.07</v>
      </c>
    </row>
    <row r="228" spans="1:14" ht="12.75">
      <c r="A228" t="s">
        <v>621</v>
      </c>
      <c r="B228">
        <v>4.31</v>
      </c>
      <c r="C228">
        <v>3.56</v>
      </c>
      <c r="D228">
        <v>3.03</v>
      </c>
      <c r="E228">
        <v>1.42</v>
      </c>
      <c r="F228">
        <v>1.04</v>
      </c>
      <c r="G228">
        <v>0.56</v>
      </c>
      <c r="H228">
        <v>0.77</v>
      </c>
      <c r="I228">
        <v>0.65</v>
      </c>
      <c r="J228">
        <v>0.86</v>
      </c>
      <c r="K228">
        <v>1.23</v>
      </c>
      <c r="L228">
        <v>3.05</v>
      </c>
      <c r="M228">
        <v>3.43</v>
      </c>
      <c r="N228">
        <v>23.91</v>
      </c>
    </row>
    <row r="229" spans="1:14" ht="12.75">
      <c r="A229" t="s">
        <v>622</v>
      </c>
      <c r="B229">
        <v>3.49</v>
      </c>
      <c r="C229">
        <v>2.84</v>
      </c>
      <c r="D229">
        <v>2.98</v>
      </c>
      <c r="E229">
        <v>1.53</v>
      </c>
      <c r="F229">
        <v>0.47</v>
      </c>
      <c r="G229">
        <v>0.18</v>
      </c>
      <c r="H229">
        <v>0.05</v>
      </c>
      <c r="I229">
        <v>0.06</v>
      </c>
      <c r="J229">
        <v>0.36</v>
      </c>
      <c r="K229">
        <v>0.89</v>
      </c>
      <c r="L229">
        <v>2.39</v>
      </c>
      <c r="M229">
        <v>2.94</v>
      </c>
      <c r="N229">
        <v>18.18</v>
      </c>
    </row>
    <row r="230" spans="1:14" ht="12.75">
      <c r="A230" t="s">
        <v>623</v>
      </c>
      <c r="B230">
        <v>1.21</v>
      </c>
      <c r="C230">
        <v>1.05</v>
      </c>
      <c r="D230">
        <v>1.08</v>
      </c>
      <c r="E230">
        <v>0.25</v>
      </c>
      <c r="F230">
        <v>0.26</v>
      </c>
      <c r="G230">
        <v>0.07</v>
      </c>
      <c r="H230">
        <v>0.14</v>
      </c>
      <c r="I230">
        <v>0.4</v>
      </c>
      <c r="J230">
        <v>0.33</v>
      </c>
      <c r="K230">
        <v>0.18</v>
      </c>
      <c r="L230">
        <v>0.28</v>
      </c>
      <c r="M230">
        <v>0.68</v>
      </c>
      <c r="N230">
        <v>5.93</v>
      </c>
    </row>
    <row r="231" spans="1:14" ht="12.75">
      <c r="A231" t="s">
        <v>624</v>
      </c>
      <c r="B231">
        <v>2.58</v>
      </c>
      <c r="C231">
        <v>2.24</v>
      </c>
      <c r="D231">
        <v>1.87</v>
      </c>
      <c r="E231">
        <v>0.68</v>
      </c>
      <c r="F231">
        <v>0.19</v>
      </c>
      <c r="G231">
        <v>0.02</v>
      </c>
      <c r="H231">
        <v>0.08</v>
      </c>
      <c r="I231">
        <v>0.11</v>
      </c>
      <c r="J231">
        <v>0.25</v>
      </c>
      <c r="K231">
        <v>0.29</v>
      </c>
      <c r="L231">
        <v>1.09</v>
      </c>
      <c r="M231">
        <v>1.64</v>
      </c>
      <c r="N231">
        <v>11.04</v>
      </c>
    </row>
    <row r="232" spans="1:14" ht="12.75">
      <c r="A232" t="s">
        <v>625</v>
      </c>
      <c r="B232">
        <v>2.79</v>
      </c>
      <c r="C232">
        <v>2.85</v>
      </c>
      <c r="D232">
        <v>2.54</v>
      </c>
      <c r="E232">
        <v>1.3</v>
      </c>
      <c r="F232">
        <v>0.37</v>
      </c>
      <c r="G232">
        <v>0.09</v>
      </c>
      <c r="H232">
        <v>0.02</v>
      </c>
      <c r="I232">
        <v>0.15</v>
      </c>
      <c r="J232">
        <v>0.28</v>
      </c>
      <c r="K232">
        <v>0.66</v>
      </c>
      <c r="L232">
        <v>1.58</v>
      </c>
      <c r="M232">
        <v>2.94</v>
      </c>
      <c r="N232">
        <v>15.57</v>
      </c>
    </row>
    <row r="233" spans="1:14" ht="12.75">
      <c r="A233" t="s">
        <v>626</v>
      </c>
      <c r="B233">
        <v>3.68</v>
      </c>
      <c r="C233">
        <v>3.67</v>
      </c>
      <c r="D233">
        <v>3.31</v>
      </c>
      <c r="E233">
        <v>1.11</v>
      </c>
      <c r="F233">
        <v>0.27</v>
      </c>
      <c r="G233">
        <v>0.15</v>
      </c>
      <c r="H233">
        <v>0.08</v>
      </c>
      <c r="I233">
        <v>0.03</v>
      </c>
      <c r="J233">
        <v>0.26</v>
      </c>
      <c r="K233">
        <v>0.55</v>
      </c>
      <c r="L233">
        <v>1.38</v>
      </c>
      <c r="M233">
        <v>1.72</v>
      </c>
      <c r="N233">
        <v>16.21</v>
      </c>
    </row>
    <row r="234" spans="1:14" ht="12.75">
      <c r="A234" t="s">
        <v>627</v>
      </c>
      <c r="B234">
        <v>4.22</v>
      </c>
      <c r="C234">
        <v>1.48</v>
      </c>
      <c r="D234">
        <v>2.59</v>
      </c>
      <c r="E234">
        <v>1.38</v>
      </c>
      <c r="F234">
        <v>0.54</v>
      </c>
      <c r="G234">
        <v>0.09</v>
      </c>
      <c r="H234">
        <v>0.03</v>
      </c>
      <c r="I234">
        <v>0.08</v>
      </c>
      <c r="J234">
        <v>0.05</v>
      </c>
      <c r="K234">
        <v>0.44</v>
      </c>
      <c r="L234">
        <v>1.22</v>
      </c>
      <c r="M234">
        <v>1.85</v>
      </c>
      <c r="N234">
        <v>13.97</v>
      </c>
    </row>
    <row r="235" spans="1:14" ht="12.75">
      <c r="A235" t="s">
        <v>628</v>
      </c>
      <c r="B235">
        <v>6.85</v>
      </c>
      <c r="C235">
        <v>5.35</v>
      </c>
      <c r="D235">
        <v>5.32</v>
      </c>
      <c r="E235">
        <v>2.86</v>
      </c>
      <c r="F235">
        <v>1.7</v>
      </c>
      <c r="G235">
        <v>0.63</v>
      </c>
      <c r="H235">
        <v>0.14</v>
      </c>
      <c r="I235">
        <v>0.36</v>
      </c>
      <c r="J235">
        <v>0.8</v>
      </c>
      <c r="K235">
        <v>2.72</v>
      </c>
      <c r="L235">
        <v>5.77</v>
      </c>
      <c r="M235">
        <v>6.47</v>
      </c>
      <c r="N235">
        <v>38.97</v>
      </c>
    </row>
    <row r="236" spans="1:14" ht="12.75">
      <c r="A236" t="s">
        <v>631</v>
      </c>
      <c r="B236">
        <v>3.74</v>
      </c>
      <c r="C236">
        <v>3.36</v>
      </c>
      <c r="D236">
        <v>3.28</v>
      </c>
      <c r="E236">
        <v>1.91</v>
      </c>
      <c r="F236">
        <v>0.59</v>
      </c>
      <c r="G236">
        <v>0.23</v>
      </c>
      <c r="H236">
        <v>0.04</v>
      </c>
      <c r="I236">
        <v>0.05</v>
      </c>
      <c r="J236">
        <v>0.32</v>
      </c>
      <c r="K236">
        <v>0.97</v>
      </c>
      <c r="L236">
        <v>2.27</v>
      </c>
      <c r="M236">
        <v>3.1</v>
      </c>
      <c r="N236">
        <v>19.86</v>
      </c>
    </row>
    <row r="237" spans="1:14" ht="12.75">
      <c r="A237" t="s">
        <v>632</v>
      </c>
      <c r="B237">
        <v>5.11</v>
      </c>
      <c r="C237">
        <v>3.96</v>
      </c>
      <c r="D237">
        <v>3.12</v>
      </c>
      <c r="E237">
        <v>1.33</v>
      </c>
      <c r="F237">
        <v>0.51</v>
      </c>
      <c r="G237">
        <v>0.18</v>
      </c>
      <c r="H237">
        <v>0.02</v>
      </c>
      <c r="I237">
        <v>0.07</v>
      </c>
      <c r="J237">
        <v>0.28</v>
      </c>
      <c r="K237">
        <v>1.27</v>
      </c>
      <c r="L237">
        <v>2.85</v>
      </c>
      <c r="M237">
        <v>3.74</v>
      </c>
      <c r="N237">
        <v>22.44</v>
      </c>
    </row>
    <row r="238" spans="1:14" ht="12.75">
      <c r="A238" t="s">
        <v>633</v>
      </c>
      <c r="B238">
        <v>3.45</v>
      </c>
      <c r="C238">
        <v>3.35</v>
      </c>
      <c r="D238">
        <v>2.37</v>
      </c>
      <c r="E238">
        <v>1.19</v>
      </c>
      <c r="F238">
        <v>0.39</v>
      </c>
      <c r="G238">
        <v>0.06</v>
      </c>
      <c r="H238">
        <v>0.05</v>
      </c>
      <c r="I238">
        <v>0.11</v>
      </c>
      <c r="J238">
        <v>0.3</v>
      </c>
      <c r="K238">
        <v>0.38</v>
      </c>
      <c r="L238">
        <v>1.74</v>
      </c>
      <c r="M238">
        <v>2.21</v>
      </c>
      <c r="N238">
        <v>15.6</v>
      </c>
    </row>
    <row r="239" spans="1:14" ht="12.75">
      <c r="A239" t="s">
        <v>634</v>
      </c>
      <c r="B239">
        <v>3.24</v>
      </c>
      <c r="C239">
        <v>2.19</v>
      </c>
      <c r="D239">
        <v>1.71</v>
      </c>
      <c r="E239">
        <v>1.3</v>
      </c>
      <c r="F239">
        <v>1.32</v>
      </c>
      <c r="G239">
        <v>0.98</v>
      </c>
      <c r="H239">
        <v>0.16</v>
      </c>
      <c r="I239">
        <v>0.25</v>
      </c>
      <c r="J239">
        <v>0.59</v>
      </c>
      <c r="K239">
        <v>1.17</v>
      </c>
      <c r="L239">
        <v>2.41</v>
      </c>
      <c r="M239">
        <v>3.04</v>
      </c>
      <c r="N239">
        <v>18.36</v>
      </c>
    </row>
    <row r="240" spans="1:14" ht="12.75">
      <c r="A240" t="s">
        <v>635</v>
      </c>
      <c r="B240">
        <v>5.44</v>
      </c>
      <c r="C240">
        <v>3.95</v>
      </c>
      <c r="D240">
        <v>3</v>
      </c>
      <c r="E240">
        <v>2.29</v>
      </c>
      <c r="F240">
        <v>1.07</v>
      </c>
      <c r="G240">
        <v>0.77</v>
      </c>
      <c r="H240">
        <v>0.1</v>
      </c>
      <c r="I240">
        <v>0.4</v>
      </c>
      <c r="J240">
        <v>0.46</v>
      </c>
      <c r="K240">
        <v>0.97</v>
      </c>
      <c r="L240">
        <v>4.2</v>
      </c>
      <c r="M240">
        <v>3.88</v>
      </c>
      <c r="N240">
        <v>26.53</v>
      </c>
    </row>
    <row r="241" spans="1:14" ht="12.75">
      <c r="A241" t="s">
        <v>636</v>
      </c>
      <c r="B241">
        <v>7.99</v>
      </c>
      <c r="C241">
        <v>6.35</v>
      </c>
      <c r="D241">
        <v>6.91</v>
      </c>
      <c r="E241">
        <v>4.92</v>
      </c>
      <c r="F241">
        <v>2.56</v>
      </c>
      <c r="G241">
        <v>0.95</v>
      </c>
      <c r="H241">
        <v>0.19</v>
      </c>
      <c r="I241">
        <v>0.55</v>
      </c>
      <c r="J241">
        <v>1.02</v>
      </c>
      <c r="K241">
        <v>3.43</v>
      </c>
      <c r="L241">
        <v>8.74</v>
      </c>
      <c r="M241">
        <v>8.47</v>
      </c>
      <c r="N241">
        <v>52.08</v>
      </c>
    </row>
    <row r="242" spans="1:14" ht="12.75">
      <c r="A242" t="s">
        <v>637</v>
      </c>
      <c r="B242">
        <v>9.5</v>
      </c>
      <c r="C242">
        <v>4.16</v>
      </c>
      <c r="D242">
        <v>4.89</v>
      </c>
      <c r="E242">
        <v>3.32</v>
      </c>
      <c r="F242">
        <v>0.84</v>
      </c>
      <c r="G242">
        <v>0.47</v>
      </c>
      <c r="H242">
        <v>0.13</v>
      </c>
      <c r="I242">
        <v>0.39</v>
      </c>
      <c r="J242">
        <v>0.9</v>
      </c>
      <c r="K242">
        <v>2.09</v>
      </c>
      <c r="L242">
        <v>7.31</v>
      </c>
      <c r="M242">
        <v>7.73</v>
      </c>
      <c r="N242">
        <v>41.73</v>
      </c>
    </row>
    <row r="243" spans="1:14" ht="12.75">
      <c r="A243" t="s">
        <v>433</v>
      </c>
      <c r="B243">
        <v>7.14</v>
      </c>
      <c r="C243">
        <v>5.82</v>
      </c>
      <c r="D243">
        <v>5.69</v>
      </c>
      <c r="E243">
        <v>3.14</v>
      </c>
      <c r="F243">
        <v>1.48</v>
      </c>
      <c r="G243">
        <v>0.44</v>
      </c>
      <c r="H243">
        <v>0.1</v>
      </c>
      <c r="I243">
        <v>0.13</v>
      </c>
      <c r="J243">
        <v>0.57</v>
      </c>
      <c r="K243">
        <v>2</v>
      </c>
      <c r="L243">
        <v>4.64</v>
      </c>
      <c r="M243">
        <v>5.78</v>
      </c>
      <c r="N243">
        <v>36.93</v>
      </c>
    </row>
    <row r="244" spans="1:14" ht="12.75">
      <c r="A244" t="s">
        <v>434</v>
      </c>
      <c r="B244">
        <v>3.6</v>
      </c>
      <c r="C244">
        <v>3.31</v>
      </c>
      <c r="D244">
        <v>2.12</v>
      </c>
      <c r="E244">
        <v>1.34</v>
      </c>
      <c r="F244">
        <v>0.26</v>
      </c>
      <c r="G244">
        <v>0.03</v>
      </c>
      <c r="H244">
        <v>0.01</v>
      </c>
      <c r="I244">
        <v>0.01</v>
      </c>
      <c r="J244">
        <v>0.36</v>
      </c>
      <c r="K244">
        <v>0.34</v>
      </c>
      <c r="L244">
        <v>3.28</v>
      </c>
      <c r="M244">
        <v>2.96</v>
      </c>
      <c r="N244">
        <v>17.62</v>
      </c>
    </row>
    <row r="245" spans="1:14" ht="12.75">
      <c r="A245" t="s">
        <v>435</v>
      </c>
      <c r="B245">
        <v>6.9</v>
      </c>
      <c r="C245">
        <v>10.14</v>
      </c>
      <c r="D245">
        <v>6.06</v>
      </c>
      <c r="E245">
        <v>3.28</v>
      </c>
      <c r="F245">
        <v>1.06</v>
      </c>
      <c r="G245">
        <v>0.17</v>
      </c>
      <c r="H245">
        <v>0.04</v>
      </c>
      <c r="I245">
        <v>0.25</v>
      </c>
      <c r="J245">
        <v>0.43</v>
      </c>
      <c r="K245">
        <v>2.73</v>
      </c>
      <c r="L245">
        <v>3.97</v>
      </c>
      <c r="M245">
        <v>4.42</v>
      </c>
      <c r="N245">
        <v>39.45</v>
      </c>
    </row>
    <row r="246" spans="1:14" ht="12.75">
      <c r="A246" t="s">
        <v>436</v>
      </c>
      <c r="B246">
        <v>1.48</v>
      </c>
      <c r="C246">
        <v>1.28</v>
      </c>
      <c r="D246">
        <v>1.05</v>
      </c>
      <c r="E246">
        <v>0.52</v>
      </c>
      <c r="F246">
        <v>0.27</v>
      </c>
      <c r="G246">
        <v>0.1</v>
      </c>
      <c r="H246">
        <v>0.01</v>
      </c>
      <c r="I246">
        <v>0.02</v>
      </c>
      <c r="J246">
        <v>0.21</v>
      </c>
      <c r="K246">
        <v>0.35</v>
      </c>
      <c r="L246">
        <v>0.72</v>
      </c>
      <c r="M246">
        <v>0.9</v>
      </c>
      <c r="N246">
        <v>6.91</v>
      </c>
    </row>
    <row r="247" spans="1:14" ht="12.75">
      <c r="A247" t="s">
        <v>437</v>
      </c>
      <c r="B247">
        <v>1.4</v>
      </c>
      <c r="C247">
        <v>0.95</v>
      </c>
      <c r="D247">
        <v>0.76</v>
      </c>
      <c r="E247">
        <v>0.43</v>
      </c>
      <c r="F247">
        <v>0.78</v>
      </c>
      <c r="G247">
        <v>0.81</v>
      </c>
      <c r="H247">
        <v>0.33</v>
      </c>
      <c r="I247">
        <v>0.31</v>
      </c>
      <c r="J247">
        <v>0.27</v>
      </c>
      <c r="K247">
        <v>0.69</v>
      </c>
      <c r="L247">
        <v>0.97</v>
      </c>
      <c r="M247">
        <v>1.35</v>
      </c>
      <c r="N247">
        <v>9.05</v>
      </c>
    </row>
    <row r="248" spans="1:14" ht="12.75">
      <c r="A248" t="s">
        <v>438</v>
      </c>
      <c r="B248">
        <v>5.27</v>
      </c>
      <c r="C248">
        <v>2.41</v>
      </c>
      <c r="D248">
        <v>3.87</v>
      </c>
      <c r="E248">
        <v>1.76</v>
      </c>
      <c r="F248">
        <v>0.71</v>
      </c>
      <c r="G248">
        <v>0.28</v>
      </c>
      <c r="H248">
        <v>0</v>
      </c>
      <c r="I248">
        <v>0.04</v>
      </c>
      <c r="J248">
        <v>0.14</v>
      </c>
      <c r="K248">
        <v>0.86</v>
      </c>
      <c r="L248">
        <v>3.28</v>
      </c>
      <c r="M248">
        <v>4.82</v>
      </c>
      <c r="N248">
        <v>23.44</v>
      </c>
    </row>
    <row r="249" spans="1:14" ht="12.75">
      <c r="A249" t="s">
        <v>439</v>
      </c>
      <c r="B249">
        <v>4.43</v>
      </c>
      <c r="C249">
        <v>3.82</v>
      </c>
      <c r="D249">
        <v>3.92</v>
      </c>
      <c r="E249">
        <v>1.91</v>
      </c>
      <c r="F249">
        <v>0.63</v>
      </c>
      <c r="G249">
        <v>0.24</v>
      </c>
      <c r="H249">
        <v>0.09</v>
      </c>
      <c r="I249">
        <v>0.11</v>
      </c>
      <c r="J249">
        <v>0.46</v>
      </c>
      <c r="K249">
        <v>1.47</v>
      </c>
      <c r="L249">
        <v>3.36</v>
      </c>
      <c r="M249">
        <v>3.48</v>
      </c>
      <c r="N249">
        <v>23.92</v>
      </c>
    </row>
    <row r="250" spans="1:14" ht="12.75">
      <c r="A250" t="s">
        <v>440</v>
      </c>
      <c r="B250">
        <v>6.06</v>
      </c>
      <c r="C250">
        <v>4.85</v>
      </c>
      <c r="D250">
        <v>4.53</v>
      </c>
      <c r="E250">
        <v>1.96</v>
      </c>
      <c r="F250">
        <v>0.7</v>
      </c>
      <c r="G250">
        <v>0.17</v>
      </c>
      <c r="H250">
        <v>0.1</v>
      </c>
      <c r="I250">
        <v>0.2</v>
      </c>
      <c r="J250">
        <v>0.46</v>
      </c>
      <c r="K250">
        <v>0.64</v>
      </c>
      <c r="L250">
        <v>2.87</v>
      </c>
      <c r="M250">
        <v>3.34</v>
      </c>
      <c r="N250">
        <v>25.88</v>
      </c>
    </row>
    <row r="251" spans="1:14" ht="12.75">
      <c r="A251" t="s">
        <v>441</v>
      </c>
      <c r="B251">
        <v>3.65</v>
      </c>
      <c r="C251">
        <v>2.85</v>
      </c>
      <c r="D251">
        <v>2.8</v>
      </c>
      <c r="E251">
        <v>1.13</v>
      </c>
      <c r="F251">
        <v>0.26</v>
      </c>
      <c r="G251">
        <v>0.04</v>
      </c>
      <c r="H251">
        <v>0.01</v>
      </c>
      <c r="I251">
        <v>0.11</v>
      </c>
      <c r="J251">
        <v>0.34</v>
      </c>
      <c r="K251">
        <v>0.34</v>
      </c>
      <c r="L251">
        <v>1.72</v>
      </c>
      <c r="M251">
        <v>2.07</v>
      </c>
      <c r="N251">
        <v>15.32</v>
      </c>
    </row>
    <row r="252" spans="1:14" ht="12.75">
      <c r="A252" t="s">
        <v>442</v>
      </c>
      <c r="B252">
        <v>12.47</v>
      </c>
      <c r="C252">
        <v>9.84</v>
      </c>
      <c r="D252">
        <v>9.21</v>
      </c>
      <c r="E252">
        <v>4.51</v>
      </c>
      <c r="F252">
        <v>1.62</v>
      </c>
      <c r="G252">
        <v>0.57</v>
      </c>
      <c r="H252">
        <v>0.16</v>
      </c>
      <c r="I252">
        <v>0.43</v>
      </c>
      <c r="J252">
        <v>1.12</v>
      </c>
      <c r="K252">
        <v>3.43</v>
      </c>
      <c r="L252" t="s">
        <v>443</v>
      </c>
      <c r="M252">
        <v>1.41</v>
      </c>
      <c r="N252">
        <v>63.92</v>
      </c>
    </row>
    <row r="253" spans="1:14" ht="12.75">
      <c r="A253" t="s">
        <v>444</v>
      </c>
      <c r="B253">
        <v>10.71</v>
      </c>
      <c r="C253">
        <v>7.56</v>
      </c>
      <c r="D253">
        <v>7.22</v>
      </c>
      <c r="E253">
        <v>3.96</v>
      </c>
      <c r="F253">
        <v>2.13</v>
      </c>
      <c r="G253">
        <v>0.64</v>
      </c>
      <c r="H253">
        <v>0.1</v>
      </c>
      <c r="I253">
        <v>0.25</v>
      </c>
      <c r="J253">
        <v>0.89</v>
      </c>
      <c r="K253">
        <v>2.87</v>
      </c>
      <c r="L253">
        <v>6.93</v>
      </c>
      <c r="M253">
        <v>8.45</v>
      </c>
      <c r="N253">
        <v>51.71</v>
      </c>
    </row>
    <row r="254" spans="1:14" ht="12.75">
      <c r="A254" t="s">
        <v>445</v>
      </c>
      <c r="B254">
        <v>8.22</v>
      </c>
      <c r="C254">
        <v>4.87</v>
      </c>
      <c r="D254">
        <v>5.26</v>
      </c>
      <c r="E254">
        <v>3.16</v>
      </c>
      <c r="F254">
        <v>0.97</v>
      </c>
      <c r="G254">
        <v>0.38</v>
      </c>
      <c r="H254">
        <v>0.04</v>
      </c>
      <c r="I254">
        <v>0.76</v>
      </c>
      <c r="J254">
        <v>0.36</v>
      </c>
      <c r="K254">
        <v>3.73</v>
      </c>
      <c r="L254">
        <v>7.94</v>
      </c>
      <c r="M254">
        <v>9.6</v>
      </c>
      <c r="N254">
        <v>45.29</v>
      </c>
    </row>
    <row r="255" spans="1:14" ht="12.75">
      <c r="A255" t="s">
        <v>446</v>
      </c>
      <c r="B255">
        <v>2.57</v>
      </c>
      <c r="C255">
        <v>2.09</v>
      </c>
      <c r="D255">
        <v>1.85</v>
      </c>
      <c r="E255">
        <v>1.27</v>
      </c>
      <c r="F255">
        <v>1.26</v>
      </c>
      <c r="G255">
        <v>0.93</v>
      </c>
      <c r="H255">
        <v>0.37</v>
      </c>
      <c r="I255">
        <v>0.43</v>
      </c>
      <c r="J255">
        <v>0.58</v>
      </c>
      <c r="K255">
        <v>1.13</v>
      </c>
      <c r="L255">
        <v>2.18</v>
      </c>
      <c r="M255">
        <v>2.61</v>
      </c>
      <c r="N255">
        <v>17.27</v>
      </c>
    </row>
    <row r="256" spans="1:14" ht="12.75">
      <c r="A256" t="s">
        <v>447</v>
      </c>
      <c r="B256">
        <v>7.83</v>
      </c>
      <c r="C256">
        <v>6.37</v>
      </c>
      <c r="D256">
        <v>5.86</v>
      </c>
      <c r="E256">
        <v>2.88</v>
      </c>
      <c r="F256">
        <v>1.38</v>
      </c>
      <c r="G256">
        <v>0.43</v>
      </c>
      <c r="H256">
        <v>0.11</v>
      </c>
      <c r="I256">
        <v>0.35</v>
      </c>
      <c r="J256">
        <v>0.64</v>
      </c>
      <c r="K256">
        <v>2.61</v>
      </c>
      <c r="L256">
        <v>5.42</v>
      </c>
      <c r="M256">
        <v>6.85</v>
      </c>
      <c r="N256">
        <v>40.73</v>
      </c>
    </row>
    <row r="257" spans="1:14" ht="12.75">
      <c r="A257" t="s">
        <v>448</v>
      </c>
      <c r="B257">
        <v>8.11</v>
      </c>
      <c r="C257">
        <v>5.33</v>
      </c>
      <c r="D257">
        <v>5.08</v>
      </c>
      <c r="E257">
        <v>2.76</v>
      </c>
      <c r="F257">
        <v>1.06</v>
      </c>
      <c r="G257">
        <v>0.43</v>
      </c>
      <c r="H257">
        <v>0.03</v>
      </c>
      <c r="I257">
        <v>0.37</v>
      </c>
      <c r="J257">
        <v>0.43</v>
      </c>
      <c r="K257">
        <v>2.64</v>
      </c>
      <c r="L257">
        <v>5.22</v>
      </c>
      <c r="M257">
        <v>6.56</v>
      </c>
      <c r="N257">
        <v>38.02</v>
      </c>
    </row>
    <row r="258" spans="1:14" ht="12.75">
      <c r="A258" t="s">
        <v>449</v>
      </c>
      <c r="B258">
        <v>12.51</v>
      </c>
      <c r="C258">
        <v>10.12</v>
      </c>
      <c r="D258">
        <v>10.3</v>
      </c>
      <c r="E258">
        <v>5.27</v>
      </c>
      <c r="F258">
        <v>3.75</v>
      </c>
      <c r="G258">
        <v>1.51</v>
      </c>
      <c r="H258">
        <v>0.3</v>
      </c>
      <c r="I258">
        <v>1.09</v>
      </c>
      <c r="J258">
        <v>2.37</v>
      </c>
      <c r="K258" t="s">
        <v>450</v>
      </c>
      <c r="L258" t="s">
        <v>451</v>
      </c>
      <c r="M258">
        <v>2.71</v>
      </c>
      <c r="N258">
        <v>78.24</v>
      </c>
    </row>
    <row r="259" spans="1:14" ht="12.75">
      <c r="A259" t="s">
        <v>452</v>
      </c>
      <c r="B259">
        <v>4.34</v>
      </c>
      <c r="C259">
        <v>2.46</v>
      </c>
      <c r="D259">
        <v>1.94</v>
      </c>
      <c r="E259">
        <v>1.11</v>
      </c>
      <c r="F259">
        <v>0.83</v>
      </c>
      <c r="G259">
        <v>0.71</v>
      </c>
      <c r="H259">
        <v>0.34</v>
      </c>
      <c r="I259">
        <v>0.53</v>
      </c>
      <c r="J259">
        <v>0.6</v>
      </c>
      <c r="K259">
        <v>1.42</v>
      </c>
      <c r="L259">
        <v>2.76</v>
      </c>
      <c r="M259">
        <v>4.02</v>
      </c>
      <c r="N259">
        <v>21.06</v>
      </c>
    </row>
    <row r="260" spans="1:14" ht="12.75">
      <c r="A260" t="s">
        <v>453</v>
      </c>
      <c r="B260">
        <v>2.91</v>
      </c>
      <c r="C260">
        <v>2.7</v>
      </c>
      <c r="D260">
        <v>2.28</v>
      </c>
      <c r="E260">
        <v>1.4</v>
      </c>
      <c r="F260">
        <v>0.12</v>
      </c>
      <c r="G260">
        <v>0.09</v>
      </c>
      <c r="H260">
        <v>0.06</v>
      </c>
      <c r="I260">
        <v>0.13</v>
      </c>
      <c r="J260">
        <v>0.13</v>
      </c>
      <c r="K260">
        <v>0.68</v>
      </c>
      <c r="L260">
        <v>2.06</v>
      </c>
      <c r="M260">
        <v>2.33</v>
      </c>
      <c r="N260">
        <v>14.89</v>
      </c>
    </row>
    <row r="261" spans="1:14" ht="12.75">
      <c r="A261" t="s">
        <v>454</v>
      </c>
      <c r="B261">
        <v>8.26</v>
      </c>
      <c r="C261">
        <v>6.11</v>
      </c>
      <c r="D261">
        <v>5.35</v>
      </c>
      <c r="E261">
        <v>2.64</v>
      </c>
      <c r="F261">
        <v>0.96</v>
      </c>
      <c r="G261">
        <v>0.4</v>
      </c>
      <c r="H261">
        <v>0.1</v>
      </c>
      <c r="I261">
        <v>0.28</v>
      </c>
      <c r="J261">
        <v>0.61</v>
      </c>
      <c r="K261">
        <v>2.47</v>
      </c>
      <c r="L261">
        <v>5.16</v>
      </c>
      <c r="M261">
        <v>6.16</v>
      </c>
      <c r="N261">
        <v>38.5</v>
      </c>
    </row>
    <row r="262" spans="1:14" ht="12.75">
      <c r="A262" t="s">
        <v>455</v>
      </c>
      <c r="B262">
        <v>7.62</v>
      </c>
      <c r="C262">
        <v>5.94</v>
      </c>
      <c r="D262">
        <v>5.01</v>
      </c>
      <c r="E262">
        <v>3.09</v>
      </c>
      <c r="F262">
        <v>1.39</v>
      </c>
      <c r="G262">
        <v>0.76</v>
      </c>
      <c r="H262">
        <v>0.16</v>
      </c>
      <c r="I262">
        <v>0.4</v>
      </c>
      <c r="J262">
        <v>0.9</v>
      </c>
      <c r="K262">
        <v>2.24</v>
      </c>
      <c r="L262">
        <v>5.73</v>
      </c>
      <c r="M262">
        <v>6.27</v>
      </c>
      <c r="N262">
        <v>39.51</v>
      </c>
    </row>
    <row r="263" spans="1:14" ht="12.75">
      <c r="A263" t="s">
        <v>456</v>
      </c>
      <c r="B263">
        <v>2.18</v>
      </c>
      <c r="C263">
        <v>1.94</v>
      </c>
      <c r="D263">
        <v>1.95</v>
      </c>
      <c r="E263">
        <v>0.99</v>
      </c>
      <c r="F263">
        <v>0.35</v>
      </c>
      <c r="G263">
        <v>0.16</v>
      </c>
      <c r="H263">
        <v>0.01</v>
      </c>
      <c r="I263">
        <v>0.02</v>
      </c>
      <c r="J263">
        <v>0.19</v>
      </c>
      <c r="K263">
        <v>0.52</v>
      </c>
      <c r="L263">
        <v>1.18</v>
      </c>
      <c r="M263">
        <v>1.5</v>
      </c>
      <c r="N263">
        <v>10.99</v>
      </c>
    </row>
    <row r="264" spans="1:14" ht="12.75">
      <c r="A264" t="s">
        <v>457</v>
      </c>
      <c r="B264">
        <v>2.75</v>
      </c>
      <c r="C264">
        <v>2.45</v>
      </c>
      <c r="D264">
        <v>2.5</v>
      </c>
      <c r="E264">
        <v>1.3</v>
      </c>
      <c r="F264">
        <v>0.47</v>
      </c>
      <c r="G264">
        <v>0.17</v>
      </c>
      <c r="H264">
        <v>0.01</v>
      </c>
      <c r="I264">
        <v>0.01</v>
      </c>
      <c r="J264">
        <v>0.25</v>
      </c>
      <c r="K264">
        <v>0.69</v>
      </c>
      <c r="L264">
        <v>1.62</v>
      </c>
      <c r="M264">
        <v>2.11</v>
      </c>
      <c r="N264">
        <v>14.33</v>
      </c>
    </row>
    <row r="265" spans="1:14" ht="12.75">
      <c r="A265" t="s">
        <v>458</v>
      </c>
      <c r="B265">
        <v>3.2</v>
      </c>
      <c r="C265">
        <v>2.36</v>
      </c>
      <c r="D265">
        <v>1.56</v>
      </c>
      <c r="E265">
        <v>1.41</v>
      </c>
      <c r="F265">
        <v>0.26</v>
      </c>
      <c r="G265">
        <v>0.03</v>
      </c>
      <c r="H265">
        <v>0</v>
      </c>
      <c r="I265">
        <v>0.02</v>
      </c>
      <c r="J265">
        <v>0.14</v>
      </c>
      <c r="K265">
        <v>0.23</v>
      </c>
      <c r="L265">
        <v>1.25</v>
      </c>
      <c r="M265">
        <v>1.54</v>
      </c>
      <c r="N265">
        <v>12</v>
      </c>
    </row>
    <row r="266" spans="1:14" ht="12.75">
      <c r="A266" t="s">
        <v>459</v>
      </c>
      <c r="B266">
        <v>4.43</v>
      </c>
      <c r="C266">
        <v>1.85</v>
      </c>
      <c r="D266">
        <v>1.99</v>
      </c>
      <c r="E266">
        <v>1.46</v>
      </c>
      <c r="F266">
        <v>0.43</v>
      </c>
      <c r="G266">
        <v>0</v>
      </c>
      <c r="H266">
        <v>0</v>
      </c>
      <c r="I266">
        <v>0.05</v>
      </c>
      <c r="J266">
        <v>0.05</v>
      </c>
      <c r="K266">
        <v>0.25</v>
      </c>
      <c r="L266">
        <v>1.25</v>
      </c>
      <c r="M266">
        <v>1.86</v>
      </c>
      <c r="N266">
        <v>13.62</v>
      </c>
    </row>
    <row r="267" spans="1:14" ht="12.75">
      <c r="A267" t="s">
        <v>460</v>
      </c>
      <c r="B267">
        <v>3.61</v>
      </c>
      <c r="C267">
        <v>1.89</v>
      </c>
      <c r="D267">
        <v>1.68</v>
      </c>
      <c r="E267">
        <v>1.23</v>
      </c>
      <c r="F267">
        <v>0.36</v>
      </c>
      <c r="G267">
        <v>0.03</v>
      </c>
      <c r="H267">
        <v>0</v>
      </c>
      <c r="I267">
        <v>0.03</v>
      </c>
      <c r="J267">
        <v>0.05</v>
      </c>
      <c r="K267">
        <v>0.21</v>
      </c>
      <c r="L267">
        <v>0.98</v>
      </c>
      <c r="M267">
        <v>1.76</v>
      </c>
      <c r="N267">
        <v>11.83</v>
      </c>
    </row>
    <row r="268" spans="1:14" ht="12.75">
      <c r="A268" t="s">
        <v>461</v>
      </c>
      <c r="B268">
        <v>2.96</v>
      </c>
      <c r="C268">
        <v>2.39</v>
      </c>
      <c r="D268">
        <v>1.66</v>
      </c>
      <c r="E268">
        <v>1.19</v>
      </c>
      <c r="F268">
        <v>0.19</v>
      </c>
      <c r="G268">
        <v>0.06</v>
      </c>
      <c r="H268">
        <v>0.01</v>
      </c>
      <c r="I268">
        <v>0.04</v>
      </c>
      <c r="J268">
        <v>0.25</v>
      </c>
      <c r="K268">
        <v>0.24</v>
      </c>
      <c r="L268">
        <v>1.5</v>
      </c>
      <c r="M268">
        <v>1.87</v>
      </c>
      <c r="N268">
        <v>12.36</v>
      </c>
    </row>
    <row r="269" spans="1:14" ht="12.75">
      <c r="A269" t="s">
        <v>462</v>
      </c>
      <c r="B269">
        <v>11.29</v>
      </c>
      <c r="C269">
        <v>9.09</v>
      </c>
      <c r="D269">
        <v>7.54</v>
      </c>
      <c r="E269">
        <v>3.84</v>
      </c>
      <c r="F269">
        <v>1.37</v>
      </c>
      <c r="G269">
        <v>0.36</v>
      </c>
      <c r="H269">
        <v>0.03</v>
      </c>
      <c r="I269">
        <v>0.44</v>
      </c>
      <c r="J269">
        <v>0.77</v>
      </c>
      <c r="K269">
        <v>3.69</v>
      </c>
      <c r="L269" t="s">
        <v>463</v>
      </c>
      <c r="M269">
        <v>0.7</v>
      </c>
      <c r="N269">
        <v>58</v>
      </c>
    </row>
    <row r="270" spans="1:14" ht="12.75">
      <c r="A270" t="s">
        <v>464</v>
      </c>
      <c r="B270">
        <v>7.56</v>
      </c>
      <c r="C270">
        <v>5.32</v>
      </c>
      <c r="D270">
        <v>5.31</v>
      </c>
      <c r="E270">
        <v>3.53</v>
      </c>
      <c r="F270">
        <v>1.52</v>
      </c>
      <c r="G270">
        <v>0.49</v>
      </c>
      <c r="H270">
        <v>0.03</v>
      </c>
      <c r="I270">
        <v>0.15</v>
      </c>
      <c r="J270">
        <v>0.37</v>
      </c>
      <c r="K270">
        <v>2.06</v>
      </c>
      <c r="L270">
        <v>4.84</v>
      </c>
      <c r="M270">
        <v>7.01</v>
      </c>
      <c r="N270">
        <v>38.19</v>
      </c>
    </row>
    <row r="271" spans="1:14" ht="12.75">
      <c r="A271" t="s">
        <v>465</v>
      </c>
      <c r="B271">
        <v>17.08</v>
      </c>
      <c r="C271">
        <v>13.33</v>
      </c>
      <c r="D271">
        <v>12.37</v>
      </c>
      <c r="E271">
        <v>6.59</v>
      </c>
      <c r="F271">
        <v>4.16</v>
      </c>
      <c r="G271">
        <v>1.43</v>
      </c>
      <c r="H271">
        <v>0.31</v>
      </c>
      <c r="I271">
        <v>0.75</v>
      </c>
      <c r="J271">
        <v>2.03</v>
      </c>
      <c r="K271" t="s">
        <v>466</v>
      </c>
      <c r="L271" t="s">
        <v>467</v>
      </c>
      <c r="M271">
        <v>6.14</v>
      </c>
      <c r="N271">
        <v>94.42</v>
      </c>
    </row>
    <row r="272" spans="1:14" ht="12.75">
      <c r="A272" t="s">
        <v>468</v>
      </c>
      <c r="B272">
        <v>3.38</v>
      </c>
      <c r="C272">
        <v>3</v>
      </c>
      <c r="D272">
        <v>2.77</v>
      </c>
      <c r="E272">
        <v>1.38</v>
      </c>
      <c r="F272">
        <v>0.81</v>
      </c>
      <c r="G272">
        <v>0.48</v>
      </c>
      <c r="H272">
        <v>0.58</v>
      </c>
      <c r="I272">
        <v>0.58</v>
      </c>
      <c r="J272">
        <v>0.81</v>
      </c>
      <c r="K272">
        <v>0.94</v>
      </c>
      <c r="L272">
        <v>2.28</v>
      </c>
      <c r="M272">
        <v>2.8</v>
      </c>
      <c r="N272">
        <v>19.81</v>
      </c>
    </row>
    <row r="273" spans="1:14" ht="12.75">
      <c r="A273" t="s">
        <v>469</v>
      </c>
      <c r="B273">
        <v>9.27</v>
      </c>
      <c r="C273">
        <v>6.01</v>
      </c>
      <c r="D273">
        <v>6.91</v>
      </c>
      <c r="E273">
        <v>4.7</v>
      </c>
      <c r="F273">
        <v>2.13</v>
      </c>
      <c r="G273">
        <v>0.52</v>
      </c>
      <c r="H273">
        <v>0.01</v>
      </c>
      <c r="I273">
        <v>0.11</v>
      </c>
      <c r="J273">
        <v>0.44</v>
      </c>
      <c r="K273">
        <v>2.61</v>
      </c>
      <c r="L273">
        <v>6.05</v>
      </c>
      <c r="M273">
        <v>8.74</v>
      </c>
      <c r="N273">
        <v>47.5</v>
      </c>
    </row>
    <row r="274" spans="1:14" ht="12.75">
      <c r="A274" t="s">
        <v>673</v>
      </c>
      <c r="B274">
        <v>10.49</v>
      </c>
      <c r="C274">
        <v>7.93</v>
      </c>
      <c r="D274">
        <v>7.68</v>
      </c>
      <c r="E274">
        <v>4.34</v>
      </c>
      <c r="F274">
        <v>1.81</v>
      </c>
      <c r="G274">
        <v>0.67</v>
      </c>
      <c r="H274">
        <v>0.14</v>
      </c>
      <c r="I274">
        <v>0.2</v>
      </c>
      <c r="J274">
        <v>0.79</v>
      </c>
      <c r="K274">
        <v>2.88</v>
      </c>
      <c r="L274">
        <v>6.97</v>
      </c>
      <c r="M274">
        <v>8.52</v>
      </c>
      <c r="N274">
        <v>52.42</v>
      </c>
    </row>
    <row r="275" spans="1:14" ht="12.75">
      <c r="A275" t="s">
        <v>674</v>
      </c>
      <c r="B275">
        <v>3.5</v>
      </c>
      <c r="C275">
        <v>2.83</v>
      </c>
      <c r="D275">
        <v>2.59</v>
      </c>
      <c r="E275">
        <v>1.4</v>
      </c>
      <c r="F275">
        <v>0.29</v>
      </c>
      <c r="G275">
        <v>0.07</v>
      </c>
      <c r="H275">
        <v>0.02</v>
      </c>
      <c r="I275">
        <v>0.14</v>
      </c>
      <c r="J275">
        <v>0.23</v>
      </c>
      <c r="K275">
        <v>0.99</v>
      </c>
      <c r="L275">
        <v>2.81</v>
      </c>
      <c r="M275">
        <v>2.8</v>
      </c>
      <c r="N275">
        <v>17.67</v>
      </c>
    </row>
    <row r="276" spans="1:14" ht="12.75">
      <c r="A276" t="s">
        <v>675</v>
      </c>
      <c r="B276">
        <v>7.48</v>
      </c>
      <c r="C276">
        <v>7.7</v>
      </c>
      <c r="D276">
        <v>6.65</v>
      </c>
      <c r="E276">
        <v>4.77</v>
      </c>
      <c r="F276">
        <v>1.79</v>
      </c>
      <c r="G276">
        <v>0.43</v>
      </c>
      <c r="H276">
        <v>0.11</v>
      </c>
      <c r="I276">
        <v>0.17</v>
      </c>
      <c r="J276">
        <v>0.44</v>
      </c>
      <c r="K276">
        <v>1.55</v>
      </c>
      <c r="L276">
        <v>4.1</v>
      </c>
      <c r="M276">
        <v>7.91</v>
      </c>
      <c r="N276">
        <v>43.1</v>
      </c>
    </row>
    <row r="277" spans="1:14" ht="12.75">
      <c r="A277" t="s">
        <v>676</v>
      </c>
      <c r="B277">
        <v>7.04</v>
      </c>
      <c r="C277">
        <v>1.61</v>
      </c>
      <c r="D277">
        <v>3.06</v>
      </c>
      <c r="E277">
        <v>2.43</v>
      </c>
      <c r="F277">
        <v>0.65</v>
      </c>
      <c r="G277">
        <v>0.03</v>
      </c>
      <c r="H277">
        <v>0</v>
      </c>
      <c r="I277">
        <v>0.01</v>
      </c>
      <c r="J277">
        <v>0.03</v>
      </c>
      <c r="K277">
        <v>0.49</v>
      </c>
      <c r="L277">
        <v>2.17</v>
      </c>
      <c r="M277">
        <v>4.62</v>
      </c>
      <c r="N277">
        <v>22.14</v>
      </c>
    </row>
    <row r="278" spans="1:14" ht="12.75">
      <c r="A278" t="s">
        <v>677</v>
      </c>
      <c r="B278">
        <v>5.96</v>
      </c>
      <c r="C278">
        <v>6.83</v>
      </c>
      <c r="D278">
        <v>4.65</v>
      </c>
      <c r="E278">
        <v>1.83</v>
      </c>
      <c r="F278">
        <v>0.42</v>
      </c>
      <c r="G278">
        <v>0.03</v>
      </c>
      <c r="H278">
        <v>0.01</v>
      </c>
      <c r="I278">
        <v>0</v>
      </c>
      <c r="J278">
        <v>0.26</v>
      </c>
      <c r="K278">
        <v>0.61</v>
      </c>
      <c r="L278">
        <v>2.55</v>
      </c>
      <c r="M278">
        <v>3.65</v>
      </c>
      <c r="N278">
        <v>26.8</v>
      </c>
    </row>
    <row r="279" spans="1:14" ht="12.75">
      <c r="A279" t="s">
        <v>678</v>
      </c>
      <c r="B279">
        <v>12.16</v>
      </c>
      <c r="C279">
        <v>9.29</v>
      </c>
      <c r="D279">
        <v>9.66</v>
      </c>
      <c r="E279">
        <v>4.81</v>
      </c>
      <c r="F279">
        <v>1.16</v>
      </c>
      <c r="G279">
        <v>0.85</v>
      </c>
      <c r="H279">
        <v>0.37</v>
      </c>
      <c r="I279">
        <v>0.89</v>
      </c>
      <c r="J279">
        <v>0.64</v>
      </c>
      <c r="K279" t="s">
        <v>679</v>
      </c>
      <c r="L279" t="s">
        <v>680</v>
      </c>
      <c r="M279">
        <v>0.51</v>
      </c>
      <c r="N279">
        <v>67.64</v>
      </c>
    </row>
    <row r="280" spans="1:14" ht="12.75">
      <c r="A280" t="s">
        <v>681</v>
      </c>
      <c r="B280">
        <v>2.09</v>
      </c>
      <c r="C280">
        <v>1.76</v>
      </c>
      <c r="D280">
        <v>1.92</v>
      </c>
      <c r="E280">
        <v>0.85</v>
      </c>
      <c r="F280">
        <v>0.33</v>
      </c>
      <c r="G280">
        <v>0.06</v>
      </c>
      <c r="H280">
        <v>0.01</v>
      </c>
      <c r="I280">
        <v>0.14</v>
      </c>
      <c r="J280">
        <v>0.3</v>
      </c>
      <c r="K280">
        <v>0.42</v>
      </c>
      <c r="L280">
        <v>1.45</v>
      </c>
      <c r="M280">
        <v>1.61</v>
      </c>
      <c r="N280">
        <v>10.94</v>
      </c>
    </row>
    <row r="281" spans="1:14" ht="12.75">
      <c r="A281" t="s">
        <v>682</v>
      </c>
      <c r="B281">
        <v>4.65</v>
      </c>
      <c r="C281">
        <v>3.93</v>
      </c>
      <c r="D281">
        <v>3.44</v>
      </c>
      <c r="E281">
        <v>1.48</v>
      </c>
      <c r="F281">
        <v>0.34</v>
      </c>
      <c r="G281">
        <v>0.12</v>
      </c>
      <c r="H281">
        <v>0.05</v>
      </c>
      <c r="I281">
        <v>0.05</v>
      </c>
      <c r="J281">
        <v>0.41</v>
      </c>
      <c r="K281">
        <v>0.85</v>
      </c>
      <c r="L281">
        <v>2.54</v>
      </c>
      <c r="M281">
        <v>3.12</v>
      </c>
      <c r="N281">
        <v>20.98</v>
      </c>
    </row>
    <row r="282" spans="1:14" ht="12.75">
      <c r="A282" t="s">
        <v>683</v>
      </c>
      <c r="B282">
        <v>4.18</v>
      </c>
      <c r="C282">
        <v>3.54</v>
      </c>
      <c r="D282">
        <v>2.55</v>
      </c>
      <c r="E282">
        <v>1.39</v>
      </c>
      <c r="F282">
        <v>0.31</v>
      </c>
      <c r="G282">
        <v>0.09</v>
      </c>
      <c r="H282">
        <v>0.03</v>
      </c>
      <c r="I282">
        <v>0.05</v>
      </c>
      <c r="J282">
        <v>0.27</v>
      </c>
      <c r="K282">
        <v>0.92</v>
      </c>
      <c r="L282">
        <v>2.42</v>
      </c>
      <c r="M282">
        <v>3.17</v>
      </c>
      <c r="N282">
        <v>18.92</v>
      </c>
    </row>
    <row r="283" spans="1:14" ht="12.75">
      <c r="A283" t="s">
        <v>481</v>
      </c>
      <c r="B283">
        <v>4.08</v>
      </c>
      <c r="C283">
        <v>2.77</v>
      </c>
      <c r="D283">
        <v>1.94</v>
      </c>
      <c r="E283">
        <v>1.58</v>
      </c>
      <c r="F283">
        <v>0.25</v>
      </c>
      <c r="G283">
        <v>0.04</v>
      </c>
      <c r="H283">
        <v>0.01</v>
      </c>
      <c r="I283">
        <v>0.02</v>
      </c>
      <c r="J283">
        <v>0.22</v>
      </c>
      <c r="K283">
        <v>0.23</v>
      </c>
      <c r="L283">
        <v>2.66</v>
      </c>
      <c r="M283">
        <v>2.02</v>
      </c>
      <c r="N283">
        <v>15.82</v>
      </c>
    </row>
    <row r="284" spans="1:14" ht="12.75">
      <c r="A284" t="s">
        <v>482</v>
      </c>
      <c r="B284">
        <v>4.74</v>
      </c>
      <c r="C284">
        <v>4.35</v>
      </c>
      <c r="D284">
        <v>3.59</v>
      </c>
      <c r="E284">
        <v>1.58</v>
      </c>
      <c r="F284">
        <v>0.54</v>
      </c>
      <c r="G284">
        <v>0.19</v>
      </c>
      <c r="H284">
        <v>0.04</v>
      </c>
      <c r="I284">
        <v>0.11</v>
      </c>
      <c r="J284">
        <v>0.49</v>
      </c>
      <c r="K284">
        <v>0.53</v>
      </c>
      <c r="L284">
        <v>2.14</v>
      </c>
      <c r="M284">
        <v>2.65</v>
      </c>
      <c r="N284">
        <v>20.95</v>
      </c>
    </row>
    <row r="285" spans="1:14" ht="12.75">
      <c r="A285" t="s">
        <v>483</v>
      </c>
      <c r="B285">
        <v>3.78</v>
      </c>
      <c r="C285">
        <v>3.24</v>
      </c>
      <c r="D285">
        <v>3.32</v>
      </c>
      <c r="E285">
        <v>1.82</v>
      </c>
      <c r="F285">
        <v>0.75</v>
      </c>
      <c r="G285">
        <v>0.16</v>
      </c>
      <c r="H285">
        <v>0.04</v>
      </c>
      <c r="I285">
        <v>0.14</v>
      </c>
      <c r="J285">
        <v>0.44</v>
      </c>
      <c r="K285">
        <v>0.74</v>
      </c>
      <c r="L285">
        <v>2.09</v>
      </c>
      <c r="M285">
        <v>2.72</v>
      </c>
      <c r="N285">
        <v>19.24</v>
      </c>
    </row>
    <row r="286" spans="1:14" ht="12.75">
      <c r="A286" t="s">
        <v>484</v>
      </c>
      <c r="B286">
        <v>0.62</v>
      </c>
      <c r="C286">
        <v>0.42</v>
      </c>
      <c r="D286">
        <v>0.36</v>
      </c>
      <c r="E286">
        <v>0.12</v>
      </c>
      <c r="F286">
        <v>0.06</v>
      </c>
      <c r="G286">
        <v>0.01</v>
      </c>
      <c r="H286">
        <v>0.29</v>
      </c>
      <c r="I286">
        <v>0.54</v>
      </c>
      <c r="J286">
        <v>0.36</v>
      </c>
      <c r="K286">
        <v>0.34</v>
      </c>
      <c r="L286">
        <v>0.26</v>
      </c>
      <c r="M286">
        <v>0.51</v>
      </c>
      <c r="N286">
        <v>3.89</v>
      </c>
    </row>
    <row r="287" spans="1:14" ht="12.75">
      <c r="A287" t="s">
        <v>485</v>
      </c>
      <c r="B287">
        <v>11.06</v>
      </c>
      <c r="C287">
        <v>8.81</v>
      </c>
      <c r="D287">
        <v>8.09</v>
      </c>
      <c r="E287">
        <v>4.33</v>
      </c>
      <c r="F287">
        <v>2.29</v>
      </c>
      <c r="G287">
        <v>0.77</v>
      </c>
      <c r="H287">
        <v>0.17</v>
      </c>
      <c r="I287">
        <v>0.27</v>
      </c>
      <c r="J287">
        <v>0.99</v>
      </c>
      <c r="K287">
        <v>3.16</v>
      </c>
      <c r="L287">
        <v>7.38</v>
      </c>
      <c r="M287">
        <v>9.27</v>
      </c>
      <c r="N287">
        <v>56.59</v>
      </c>
    </row>
    <row r="288" spans="1:14" ht="12.75">
      <c r="A288" t="s">
        <v>312</v>
      </c>
      <c r="B288">
        <v>1.02</v>
      </c>
      <c r="C288">
        <v>1.18</v>
      </c>
      <c r="D288">
        <v>0.9</v>
      </c>
      <c r="E288">
        <v>0.2</v>
      </c>
      <c r="F288">
        <v>0.19</v>
      </c>
      <c r="G288">
        <v>0.04</v>
      </c>
      <c r="H288">
        <v>0.35</v>
      </c>
      <c r="I288">
        <v>0.59</v>
      </c>
      <c r="J288">
        <v>0.39</v>
      </c>
      <c r="K288">
        <v>0.15</v>
      </c>
      <c r="L288">
        <v>0.23</v>
      </c>
      <c r="M288">
        <v>0.57</v>
      </c>
      <c r="N288">
        <v>5.81</v>
      </c>
    </row>
    <row r="289" spans="1:14" ht="12.75">
      <c r="A289" t="s">
        <v>313</v>
      </c>
      <c r="B289">
        <v>8.35</v>
      </c>
      <c r="C289">
        <v>7.14</v>
      </c>
      <c r="D289">
        <v>6.92</v>
      </c>
      <c r="E289">
        <v>3.84</v>
      </c>
      <c r="F289">
        <v>1.56</v>
      </c>
      <c r="G289">
        <v>0.52</v>
      </c>
      <c r="H289">
        <v>0.16</v>
      </c>
      <c r="I289">
        <v>0.1</v>
      </c>
      <c r="J289">
        <v>0.97</v>
      </c>
      <c r="K289">
        <v>1.78</v>
      </c>
      <c r="L289">
        <v>4.65</v>
      </c>
      <c r="M289">
        <v>6.6</v>
      </c>
      <c r="N289">
        <v>42.59</v>
      </c>
    </row>
    <row r="290" spans="1:14" ht="12.75">
      <c r="A290" t="s">
        <v>314</v>
      </c>
      <c r="B290">
        <v>11.11</v>
      </c>
      <c r="C290">
        <v>7.92</v>
      </c>
      <c r="D290">
        <v>7.73</v>
      </c>
      <c r="E290">
        <v>4.51</v>
      </c>
      <c r="F290">
        <v>2.32</v>
      </c>
      <c r="G290">
        <v>0.41</v>
      </c>
      <c r="H290">
        <v>0.02</v>
      </c>
      <c r="I290">
        <v>0.13</v>
      </c>
      <c r="J290">
        <v>0.7</v>
      </c>
      <c r="K290">
        <v>3.05</v>
      </c>
      <c r="L290" t="s">
        <v>315</v>
      </c>
      <c r="M290">
        <v>0.14</v>
      </c>
      <c r="N290">
        <v>54.45</v>
      </c>
    </row>
    <row r="291" spans="1:14" ht="12.75">
      <c r="A291" t="s">
        <v>316</v>
      </c>
      <c r="B291">
        <v>10.92</v>
      </c>
      <c r="C291">
        <v>8.97</v>
      </c>
      <c r="D291">
        <v>8.17</v>
      </c>
      <c r="E291">
        <v>3.7</v>
      </c>
      <c r="F291">
        <v>1.79</v>
      </c>
      <c r="G291">
        <v>0.67</v>
      </c>
      <c r="H291">
        <v>0.16</v>
      </c>
      <c r="I291">
        <v>0.23</v>
      </c>
      <c r="J291">
        <v>0.98</v>
      </c>
      <c r="K291">
        <v>2.62</v>
      </c>
      <c r="L291">
        <v>7.3</v>
      </c>
      <c r="M291">
        <v>8.44</v>
      </c>
      <c r="N291">
        <v>53.95</v>
      </c>
    </row>
    <row r="292" spans="1:14" ht="12.75">
      <c r="A292" t="s">
        <v>317</v>
      </c>
      <c r="B292">
        <v>9.48</v>
      </c>
      <c r="C292">
        <v>7.12</v>
      </c>
      <c r="D292">
        <v>5.54</v>
      </c>
      <c r="E292">
        <v>2.57</v>
      </c>
      <c r="F292">
        <v>0.89</v>
      </c>
      <c r="G292">
        <v>0.29</v>
      </c>
      <c r="H292">
        <v>0.06</v>
      </c>
      <c r="I292">
        <v>0.16</v>
      </c>
      <c r="J292">
        <v>0.48</v>
      </c>
      <c r="K292">
        <v>2.23</v>
      </c>
      <c r="L292">
        <v>5.65</v>
      </c>
      <c r="M292">
        <v>7.24</v>
      </c>
      <c r="N292">
        <v>41.71</v>
      </c>
    </row>
    <row r="293" spans="1:14" ht="12.75">
      <c r="A293" t="s">
        <v>319</v>
      </c>
      <c r="B293">
        <v>0.23</v>
      </c>
      <c r="C293">
        <v>0.21</v>
      </c>
      <c r="D293">
        <v>0.15</v>
      </c>
      <c r="E293">
        <v>0.12</v>
      </c>
      <c r="F293">
        <v>0.05</v>
      </c>
      <c r="G293">
        <v>0.02</v>
      </c>
      <c r="H293">
        <v>0.09</v>
      </c>
      <c r="I293">
        <v>0.11</v>
      </c>
      <c r="J293">
        <v>0.08</v>
      </c>
      <c r="K293">
        <v>0.1</v>
      </c>
      <c r="L293">
        <v>0.16</v>
      </c>
      <c r="M293">
        <v>0.21</v>
      </c>
      <c r="N293">
        <v>1.53</v>
      </c>
    </row>
    <row r="294" spans="1:14" ht="12.75">
      <c r="A294" t="s">
        <v>320</v>
      </c>
      <c r="B294">
        <v>4.98</v>
      </c>
      <c r="C294">
        <v>3.53</v>
      </c>
      <c r="D294">
        <v>2.2</v>
      </c>
      <c r="E294">
        <v>1.06</v>
      </c>
      <c r="F294">
        <v>0.97</v>
      </c>
      <c r="G294">
        <v>0.56</v>
      </c>
      <c r="H294">
        <v>0.28</v>
      </c>
      <c r="I294">
        <v>0.32</v>
      </c>
      <c r="J294">
        <v>0.45</v>
      </c>
      <c r="K294">
        <v>1.58</v>
      </c>
      <c r="L294">
        <v>3.29</v>
      </c>
      <c r="M294">
        <v>4.2</v>
      </c>
      <c r="N294">
        <v>23.42</v>
      </c>
    </row>
    <row r="295" spans="1:14" ht="12.75">
      <c r="A295" t="s">
        <v>321</v>
      </c>
      <c r="B295">
        <v>8.14</v>
      </c>
      <c r="C295">
        <v>6.7</v>
      </c>
      <c r="D295">
        <v>4.94</v>
      </c>
      <c r="E295">
        <v>2.83</v>
      </c>
      <c r="F295">
        <v>1.66</v>
      </c>
      <c r="G295">
        <v>0.88</v>
      </c>
      <c r="H295">
        <v>0.27</v>
      </c>
      <c r="I295">
        <v>0.36</v>
      </c>
      <c r="J295">
        <v>0.79</v>
      </c>
      <c r="K295">
        <v>2.29</v>
      </c>
      <c r="L295">
        <v>4.89</v>
      </c>
      <c r="M295">
        <v>6.27</v>
      </c>
      <c r="N295">
        <v>40.02</v>
      </c>
    </row>
    <row r="296" spans="1:14" ht="12.75">
      <c r="A296" t="s">
        <v>322</v>
      </c>
      <c r="B296">
        <v>4</v>
      </c>
      <c r="C296">
        <v>1.81</v>
      </c>
      <c r="D296">
        <v>3.08</v>
      </c>
      <c r="E296">
        <v>1.5</v>
      </c>
      <c r="F296">
        <v>0.46</v>
      </c>
      <c r="G296">
        <v>0.2</v>
      </c>
      <c r="H296">
        <v>0.02</v>
      </c>
      <c r="I296">
        <v>0.05</v>
      </c>
      <c r="J296">
        <v>0.06</v>
      </c>
      <c r="K296">
        <v>0.94</v>
      </c>
      <c r="L296">
        <v>2.62</v>
      </c>
      <c r="M296">
        <v>3.83</v>
      </c>
      <c r="N296">
        <v>18.57</v>
      </c>
    </row>
    <row r="297" spans="1:14" ht="12.75">
      <c r="A297" t="s">
        <v>495</v>
      </c>
      <c r="B297">
        <v>9.19</v>
      </c>
      <c r="C297">
        <v>8.61</v>
      </c>
      <c r="D297">
        <v>8.42</v>
      </c>
      <c r="E297">
        <v>4.19</v>
      </c>
      <c r="F297">
        <v>2.5</v>
      </c>
      <c r="G297">
        <v>0.79</v>
      </c>
      <c r="H297">
        <v>0.11</v>
      </c>
      <c r="I297">
        <v>0.43</v>
      </c>
      <c r="J297">
        <v>0.89</v>
      </c>
      <c r="K297">
        <v>3.14</v>
      </c>
      <c r="L297">
        <v>7.69</v>
      </c>
      <c r="M297">
        <v>9.83</v>
      </c>
      <c r="N297">
        <v>55.79</v>
      </c>
    </row>
    <row r="298" spans="1:14" ht="12.75">
      <c r="A298" t="s">
        <v>496</v>
      </c>
      <c r="B298">
        <v>2.49</v>
      </c>
      <c r="C298">
        <v>2.04</v>
      </c>
      <c r="D298">
        <v>2.31</v>
      </c>
      <c r="E298">
        <v>0.86</v>
      </c>
      <c r="F298">
        <v>0.13</v>
      </c>
      <c r="G298">
        <v>0.04</v>
      </c>
      <c r="H298">
        <v>0.12</v>
      </c>
      <c r="I298">
        <v>0.01</v>
      </c>
      <c r="J298">
        <v>0.38</v>
      </c>
      <c r="K298">
        <v>1.4</v>
      </c>
      <c r="L298">
        <v>2.44</v>
      </c>
      <c r="M298">
        <v>2.21</v>
      </c>
      <c r="N298">
        <v>14.43</v>
      </c>
    </row>
    <row r="299" spans="1:14" ht="12.75">
      <c r="A299" t="s">
        <v>700</v>
      </c>
      <c r="B299">
        <v>4.93</v>
      </c>
      <c r="C299">
        <v>3.53</v>
      </c>
      <c r="D299">
        <v>3.26</v>
      </c>
      <c r="E299">
        <v>1.93</v>
      </c>
      <c r="F299">
        <v>1.2</v>
      </c>
      <c r="G299">
        <v>0.22</v>
      </c>
      <c r="H299">
        <v>0.02</v>
      </c>
      <c r="I299">
        <v>0.14</v>
      </c>
      <c r="J299">
        <v>0.5</v>
      </c>
      <c r="K299">
        <v>1.03</v>
      </c>
      <c r="L299">
        <v>1.91</v>
      </c>
      <c r="M299">
        <v>3.86</v>
      </c>
      <c r="N299">
        <v>22.53</v>
      </c>
    </row>
    <row r="300" spans="1:14" ht="12.75">
      <c r="A300" t="s">
        <v>701</v>
      </c>
      <c r="B300">
        <v>7.09</v>
      </c>
      <c r="C300">
        <v>3.97</v>
      </c>
      <c r="D300">
        <v>7.32</v>
      </c>
      <c r="E300">
        <v>2.35</v>
      </c>
      <c r="F300">
        <v>0.95</v>
      </c>
      <c r="G300">
        <v>0.48</v>
      </c>
      <c r="H300">
        <v>0.07</v>
      </c>
      <c r="I300">
        <v>0.01</v>
      </c>
      <c r="J300">
        <v>0.14</v>
      </c>
      <c r="K300">
        <v>1.42</v>
      </c>
      <c r="L300">
        <v>4.09</v>
      </c>
      <c r="M300">
        <v>6.93</v>
      </c>
      <c r="N300">
        <v>34.82</v>
      </c>
    </row>
    <row r="301" spans="1:14" ht="12.75">
      <c r="A301" t="s">
        <v>702</v>
      </c>
      <c r="B301">
        <v>7.58</v>
      </c>
      <c r="C301">
        <v>6.95</v>
      </c>
      <c r="D301">
        <v>5.55</v>
      </c>
      <c r="E301">
        <v>3.27</v>
      </c>
      <c r="F301">
        <v>1.17</v>
      </c>
      <c r="G301">
        <v>0.42</v>
      </c>
      <c r="H301">
        <v>0.07</v>
      </c>
      <c r="I301">
        <v>0.1</v>
      </c>
      <c r="J301">
        <v>0.64</v>
      </c>
      <c r="K301">
        <v>1.55</v>
      </c>
      <c r="L301">
        <v>4.73</v>
      </c>
      <c r="M301">
        <v>5.45</v>
      </c>
      <c r="N301">
        <v>37.48</v>
      </c>
    </row>
    <row r="302" spans="1:14" ht="12.75">
      <c r="A302" t="s">
        <v>500</v>
      </c>
      <c r="B302">
        <v>11.82</v>
      </c>
      <c r="C302">
        <v>7.54</v>
      </c>
      <c r="D302">
        <v>5.81</v>
      </c>
      <c r="E302">
        <v>3.54</v>
      </c>
      <c r="F302">
        <v>0.95</v>
      </c>
      <c r="G302">
        <v>0.34</v>
      </c>
      <c r="H302">
        <v>0.01</v>
      </c>
      <c r="I302">
        <v>0.26</v>
      </c>
      <c r="J302">
        <v>0.43</v>
      </c>
      <c r="K302">
        <v>2.77</v>
      </c>
      <c r="L302">
        <v>6.03</v>
      </c>
      <c r="M302">
        <v>9.63</v>
      </c>
      <c r="N302">
        <v>49.13</v>
      </c>
    </row>
    <row r="303" spans="1:14" ht="12.75">
      <c r="A303" t="s">
        <v>501</v>
      </c>
      <c r="B303">
        <v>9.9</v>
      </c>
      <c r="C303">
        <v>9.58</v>
      </c>
      <c r="D303">
        <v>6.93</v>
      </c>
      <c r="E303">
        <v>3.16</v>
      </c>
      <c r="F303">
        <v>0.35</v>
      </c>
      <c r="G303">
        <v>0.03</v>
      </c>
      <c r="H303">
        <v>0.33</v>
      </c>
      <c r="I303">
        <v>0.23</v>
      </c>
      <c r="J303">
        <v>0.88</v>
      </c>
      <c r="K303">
        <v>4.1</v>
      </c>
      <c r="L303">
        <v>9.8</v>
      </c>
      <c r="M303">
        <v>9.54</v>
      </c>
      <c r="N303">
        <v>54.83</v>
      </c>
    </row>
    <row r="304" spans="1:14" ht="12.75">
      <c r="A304" t="s">
        <v>502</v>
      </c>
      <c r="B304">
        <v>5.35</v>
      </c>
      <c r="C304">
        <v>4.08</v>
      </c>
      <c r="D304">
        <v>2.52</v>
      </c>
      <c r="E304">
        <v>2.61</v>
      </c>
      <c r="F304">
        <v>0.5</v>
      </c>
      <c r="G304">
        <v>0.08</v>
      </c>
      <c r="H304">
        <v>0.02</v>
      </c>
      <c r="I304">
        <v>0.05</v>
      </c>
      <c r="J304">
        <v>0.33</v>
      </c>
      <c r="K304">
        <v>0.33</v>
      </c>
      <c r="L304">
        <v>3.58</v>
      </c>
      <c r="M304">
        <v>2.7</v>
      </c>
      <c r="N304">
        <v>22.15</v>
      </c>
    </row>
    <row r="305" spans="1:14" ht="12.75">
      <c r="A305" t="s">
        <v>705</v>
      </c>
      <c r="B305">
        <v>5.65</v>
      </c>
      <c r="C305">
        <v>4.5</v>
      </c>
      <c r="D305">
        <v>3.22</v>
      </c>
      <c r="E305">
        <v>2.58</v>
      </c>
      <c r="F305">
        <v>0.74</v>
      </c>
      <c r="G305">
        <v>0.08</v>
      </c>
      <c r="H305">
        <v>0.02</v>
      </c>
      <c r="I305">
        <v>0.12</v>
      </c>
      <c r="J305">
        <v>0.55</v>
      </c>
      <c r="K305">
        <v>0.48</v>
      </c>
      <c r="L305">
        <v>3.76</v>
      </c>
      <c r="M305">
        <v>3.49</v>
      </c>
      <c r="N305">
        <v>25.19</v>
      </c>
    </row>
    <row r="306" spans="1:14" ht="12.75">
      <c r="A306" t="s">
        <v>706</v>
      </c>
      <c r="B306">
        <v>1.15</v>
      </c>
      <c r="C306">
        <v>1.3</v>
      </c>
      <c r="D306">
        <v>1.01</v>
      </c>
      <c r="E306">
        <v>0.37</v>
      </c>
      <c r="F306">
        <v>0.26</v>
      </c>
      <c r="G306">
        <v>0.08</v>
      </c>
      <c r="H306">
        <v>0.3</v>
      </c>
      <c r="I306">
        <v>0.3</v>
      </c>
      <c r="J306">
        <v>0.32</v>
      </c>
      <c r="K306">
        <v>0.14</v>
      </c>
      <c r="L306">
        <v>0.62</v>
      </c>
      <c r="M306">
        <v>0.85</v>
      </c>
      <c r="N306">
        <v>6.7</v>
      </c>
    </row>
    <row r="307" spans="1:14" ht="12.75">
      <c r="A307" t="s">
        <v>707</v>
      </c>
      <c r="B307">
        <v>5.55</v>
      </c>
      <c r="C307">
        <v>4.4</v>
      </c>
      <c r="D307">
        <v>3.94</v>
      </c>
      <c r="E307">
        <v>1.88</v>
      </c>
      <c r="F307">
        <v>0.74</v>
      </c>
      <c r="G307">
        <v>0.28</v>
      </c>
      <c r="H307">
        <v>0.11</v>
      </c>
      <c r="I307">
        <v>0.21</v>
      </c>
      <c r="J307">
        <v>0.41</v>
      </c>
      <c r="K307">
        <v>1.62</v>
      </c>
      <c r="L307">
        <v>3.27</v>
      </c>
      <c r="M307">
        <v>4.44</v>
      </c>
      <c r="N307">
        <v>26.85</v>
      </c>
    </row>
    <row r="308" spans="1:14" ht="12.75">
      <c r="A308" t="s">
        <v>708</v>
      </c>
      <c r="B308">
        <v>4.11</v>
      </c>
      <c r="C308">
        <v>1.82</v>
      </c>
      <c r="D308">
        <v>2.67</v>
      </c>
      <c r="E308">
        <v>1.59</v>
      </c>
      <c r="F308">
        <v>0.65</v>
      </c>
      <c r="G308">
        <v>0.24</v>
      </c>
      <c r="H308">
        <v>0.02</v>
      </c>
      <c r="I308">
        <v>0.18</v>
      </c>
      <c r="J308">
        <v>0.21</v>
      </c>
      <c r="K308">
        <v>0.9</v>
      </c>
      <c r="L308">
        <v>2.73</v>
      </c>
      <c r="M308">
        <v>4.82</v>
      </c>
      <c r="N308">
        <v>19.94</v>
      </c>
    </row>
    <row r="309" spans="1:14" ht="12.75">
      <c r="A309" t="s">
        <v>709</v>
      </c>
      <c r="B309">
        <v>5.76</v>
      </c>
      <c r="C309">
        <v>4.4</v>
      </c>
      <c r="D309">
        <v>3.29</v>
      </c>
      <c r="E309">
        <v>1.6</v>
      </c>
      <c r="F309">
        <v>0.39</v>
      </c>
      <c r="G309">
        <v>0.07</v>
      </c>
      <c r="H309">
        <v>0</v>
      </c>
      <c r="I309">
        <v>0.02</v>
      </c>
      <c r="J309">
        <v>0.29</v>
      </c>
      <c r="K309">
        <v>1.39</v>
      </c>
      <c r="L309">
        <v>2.78</v>
      </c>
      <c r="M309">
        <v>5.18</v>
      </c>
      <c r="N309">
        <v>25.17</v>
      </c>
    </row>
    <row r="310" spans="1:14" ht="12.75">
      <c r="A310" t="s">
        <v>710</v>
      </c>
      <c r="B310">
        <v>1.56</v>
      </c>
      <c r="C310">
        <v>1.55</v>
      </c>
      <c r="D310">
        <v>1.47</v>
      </c>
      <c r="E310">
        <v>0.72</v>
      </c>
      <c r="F310">
        <v>0.23</v>
      </c>
      <c r="G310">
        <v>0.07</v>
      </c>
      <c r="H310">
        <v>0.01</v>
      </c>
      <c r="I310">
        <v>0.01</v>
      </c>
      <c r="J310">
        <v>0.14</v>
      </c>
      <c r="K310">
        <v>0.37</v>
      </c>
      <c r="L310">
        <v>0.81</v>
      </c>
      <c r="M310">
        <v>1.23</v>
      </c>
      <c r="N310">
        <v>8.17</v>
      </c>
    </row>
    <row r="311" spans="1:14" ht="12.75">
      <c r="A311" t="s">
        <v>711</v>
      </c>
      <c r="B311">
        <v>3.34</v>
      </c>
      <c r="C311">
        <v>1.57</v>
      </c>
      <c r="D311">
        <v>1.56</v>
      </c>
      <c r="E311">
        <v>1.35</v>
      </c>
      <c r="F311">
        <v>0.44</v>
      </c>
      <c r="G311">
        <v>0.01</v>
      </c>
      <c r="H311">
        <v>0</v>
      </c>
      <c r="I311">
        <v>0.03</v>
      </c>
      <c r="J311">
        <v>0.04</v>
      </c>
      <c r="K311">
        <v>0.29</v>
      </c>
      <c r="L311">
        <v>0.75</v>
      </c>
      <c r="M311">
        <v>1.54</v>
      </c>
      <c r="N311">
        <v>10.92</v>
      </c>
    </row>
    <row r="312" spans="1:14" ht="12.75">
      <c r="A312" t="s">
        <v>712</v>
      </c>
      <c r="B312">
        <v>10.38</v>
      </c>
      <c r="C312">
        <v>7.38</v>
      </c>
      <c r="D312">
        <v>6.2</v>
      </c>
      <c r="E312">
        <v>2.81</v>
      </c>
      <c r="F312">
        <v>1.78</v>
      </c>
      <c r="G312">
        <v>0.81</v>
      </c>
      <c r="H312">
        <v>0.33</v>
      </c>
      <c r="I312">
        <v>0.39</v>
      </c>
      <c r="J312">
        <v>0.92</v>
      </c>
      <c r="K312">
        <v>3.65</v>
      </c>
      <c r="L312">
        <v>7.49</v>
      </c>
      <c r="M312">
        <v>9.9</v>
      </c>
      <c r="N312">
        <v>52.04</v>
      </c>
    </row>
    <row r="313" spans="1:14" ht="12.75">
      <c r="A313" t="s">
        <v>713</v>
      </c>
      <c r="B313">
        <v>2.87</v>
      </c>
      <c r="C313">
        <v>3.53</v>
      </c>
      <c r="D313">
        <v>1.62</v>
      </c>
      <c r="E313">
        <v>1.76</v>
      </c>
      <c r="F313">
        <v>0.34</v>
      </c>
      <c r="G313">
        <v>0.04</v>
      </c>
      <c r="H313">
        <v>0</v>
      </c>
      <c r="I313">
        <v>0.03</v>
      </c>
      <c r="J313">
        <v>0.35</v>
      </c>
      <c r="K313">
        <v>0.37</v>
      </c>
      <c r="L313">
        <v>1.24</v>
      </c>
      <c r="M313">
        <v>1.65</v>
      </c>
      <c r="N313">
        <v>13.8</v>
      </c>
    </row>
    <row r="314" spans="1:14" ht="12.75">
      <c r="A314" t="s">
        <v>714</v>
      </c>
      <c r="B314">
        <v>6.66</v>
      </c>
      <c r="C314">
        <v>5.49</v>
      </c>
      <c r="D314">
        <v>4.3</v>
      </c>
      <c r="E314">
        <v>2.24</v>
      </c>
      <c r="F314">
        <v>1.33</v>
      </c>
      <c r="G314">
        <v>0.63</v>
      </c>
      <c r="H314">
        <v>0.1</v>
      </c>
      <c r="I314">
        <v>0.38</v>
      </c>
      <c r="J314">
        <v>0.65</v>
      </c>
      <c r="K314">
        <v>2.1</v>
      </c>
      <c r="L314">
        <v>4.19</v>
      </c>
      <c r="M314">
        <v>5.51</v>
      </c>
      <c r="N314">
        <v>33.58</v>
      </c>
    </row>
    <row r="315" spans="1:14" ht="12.75">
      <c r="A315" t="s">
        <v>715</v>
      </c>
      <c r="B315">
        <v>6.53</v>
      </c>
      <c r="C315">
        <v>6</v>
      </c>
      <c r="D315">
        <v>5.15</v>
      </c>
      <c r="E315">
        <v>2.55</v>
      </c>
      <c r="F315">
        <v>1.18</v>
      </c>
      <c r="G315">
        <v>0.4</v>
      </c>
      <c r="H315">
        <v>0.03</v>
      </c>
      <c r="I315">
        <v>0.11</v>
      </c>
      <c r="J315">
        <v>0.6</v>
      </c>
      <c r="K315">
        <v>1.93</v>
      </c>
      <c r="L315">
        <v>4.67</v>
      </c>
      <c r="M315">
        <v>5.22</v>
      </c>
      <c r="N315">
        <v>34.37</v>
      </c>
    </row>
    <row r="316" spans="1:14" ht="12.75">
      <c r="A316" t="s">
        <v>716</v>
      </c>
      <c r="B316">
        <v>3.05</v>
      </c>
      <c r="C316">
        <v>2.56</v>
      </c>
      <c r="D316">
        <v>2.48</v>
      </c>
      <c r="E316">
        <v>1.25</v>
      </c>
      <c r="F316">
        <v>1.27</v>
      </c>
      <c r="G316">
        <v>0.81</v>
      </c>
      <c r="H316">
        <v>0.23</v>
      </c>
      <c r="I316">
        <v>0.31</v>
      </c>
      <c r="J316">
        <v>0.64</v>
      </c>
      <c r="K316">
        <v>1.31</v>
      </c>
      <c r="L316">
        <v>2.29</v>
      </c>
      <c r="M316">
        <v>2.77</v>
      </c>
      <c r="N316">
        <v>18.97</v>
      </c>
    </row>
    <row r="317" spans="1:14" ht="12.75">
      <c r="A317" t="s">
        <v>717</v>
      </c>
      <c r="B317">
        <v>0.62</v>
      </c>
      <c r="C317">
        <v>0.45</v>
      </c>
      <c r="D317">
        <v>0.44</v>
      </c>
      <c r="E317">
        <v>0.1</v>
      </c>
      <c r="F317">
        <v>0.08</v>
      </c>
      <c r="G317">
        <v>0.02</v>
      </c>
      <c r="H317">
        <v>0.22</v>
      </c>
      <c r="I317">
        <v>0.54</v>
      </c>
      <c r="J317">
        <v>0.26</v>
      </c>
      <c r="K317">
        <v>0.28</v>
      </c>
      <c r="L317">
        <v>0.26</v>
      </c>
      <c r="M317">
        <v>0.41</v>
      </c>
      <c r="N317">
        <v>3.68</v>
      </c>
    </row>
    <row r="318" spans="1:14" ht="12.75">
      <c r="A318" t="s">
        <v>718</v>
      </c>
      <c r="B318">
        <v>6.98</v>
      </c>
      <c r="C318">
        <v>5.08</v>
      </c>
      <c r="D318">
        <v>4.16</v>
      </c>
      <c r="E318">
        <v>1.87</v>
      </c>
      <c r="F318">
        <v>1.18</v>
      </c>
      <c r="G318">
        <v>0.6</v>
      </c>
      <c r="H318">
        <v>0.22</v>
      </c>
      <c r="I318">
        <v>0.33</v>
      </c>
      <c r="J318">
        <v>0.8</v>
      </c>
      <c r="K318">
        <v>2.16</v>
      </c>
      <c r="L318">
        <v>4.82</v>
      </c>
      <c r="M318">
        <v>6.54</v>
      </c>
      <c r="N318">
        <v>34.74</v>
      </c>
    </row>
    <row r="319" spans="1:14" ht="12.75">
      <c r="A319" t="s">
        <v>719</v>
      </c>
      <c r="B319">
        <v>9.15</v>
      </c>
      <c r="C319">
        <v>7.48</v>
      </c>
      <c r="D319">
        <v>5.53</v>
      </c>
      <c r="E319">
        <v>2.6</v>
      </c>
      <c r="F319">
        <v>1.01</v>
      </c>
      <c r="G319">
        <v>0.31</v>
      </c>
      <c r="H319">
        <v>0.04</v>
      </c>
      <c r="I319">
        <v>0.14</v>
      </c>
      <c r="J319">
        <v>0.4</v>
      </c>
      <c r="K319">
        <v>2.23</v>
      </c>
      <c r="L319">
        <v>5.35</v>
      </c>
      <c r="M319">
        <v>7.51</v>
      </c>
      <c r="N319">
        <v>41.75</v>
      </c>
    </row>
    <row r="320" spans="1:14" ht="12.75">
      <c r="A320" t="s">
        <v>720</v>
      </c>
      <c r="B320">
        <v>9.02</v>
      </c>
      <c r="C320">
        <v>6.87</v>
      </c>
      <c r="D320">
        <v>5.91</v>
      </c>
      <c r="E320">
        <v>2.45</v>
      </c>
      <c r="F320">
        <v>0.77</v>
      </c>
      <c r="G320">
        <v>0.24</v>
      </c>
      <c r="H320">
        <v>0.05</v>
      </c>
      <c r="I320">
        <v>0.16</v>
      </c>
      <c r="J320">
        <v>0.53</v>
      </c>
      <c r="K320">
        <v>2.21</v>
      </c>
      <c r="L320">
        <v>5.42</v>
      </c>
      <c r="M320">
        <v>7.45</v>
      </c>
      <c r="N320">
        <v>41.08</v>
      </c>
    </row>
    <row r="321" spans="1:14" ht="12.75">
      <c r="A321" t="s">
        <v>721</v>
      </c>
      <c r="B321">
        <v>2.46</v>
      </c>
      <c r="C321">
        <v>2.14</v>
      </c>
      <c r="D321">
        <v>1.99</v>
      </c>
      <c r="E321">
        <v>0.92</v>
      </c>
      <c r="F321">
        <v>0.37</v>
      </c>
      <c r="G321">
        <v>0.07</v>
      </c>
      <c r="H321">
        <v>0.14</v>
      </c>
      <c r="I321">
        <v>0.25</v>
      </c>
      <c r="J321">
        <v>0.47</v>
      </c>
      <c r="K321">
        <v>0.43</v>
      </c>
      <c r="L321">
        <v>1</v>
      </c>
      <c r="M321">
        <v>1.31</v>
      </c>
      <c r="N321">
        <v>11.55</v>
      </c>
    </row>
    <row r="322" spans="1:14" ht="12.75">
      <c r="A322" t="s">
        <v>722</v>
      </c>
      <c r="B322">
        <v>5.17</v>
      </c>
      <c r="C322">
        <v>4.72</v>
      </c>
      <c r="D322">
        <v>4.85</v>
      </c>
      <c r="E322">
        <v>2.01</v>
      </c>
      <c r="F322">
        <v>0.66</v>
      </c>
      <c r="G322">
        <v>0.12</v>
      </c>
      <c r="H322">
        <v>0.32</v>
      </c>
      <c r="I322">
        <v>0.5</v>
      </c>
      <c r="J322">
        <v>0.5</v>
      </c>
      <c r="K322">
        <v>0.78</v>
      </c>
      <c r="L322">
        <v>2.42</v>
      </c>
      <c r="M322">
        <v>3.22</v>
      </c>
      <c r="N322">
        <v>25.27</v>
      </c>
    </row>
    <row r="323" spans="1:14" ht="12.75">
      <c r="A323" t="s">
        <v>723</v>
      </c>
      <c r="B323">
        <v>3.23</v>
      </c>
      <c r="C323">
        <v>2.92</v>
      </c>
      <c r="D323">
        <v>2.44</v>
      </c>
      <c r="E323">
        <v>1.43</v>
      </c>
      <c r="F323">
        <v>0.34</v>
      </c>
      <c r="G323">
        <v>0.07</v>
      </c>
      <c r="H323">
        <v>0.04</v>
      </c>
      <c r="I323">
        <v>0.06</v>
      </c>
      <c r="J323">
        <v>0.33</v>
      </c>
      <c r="K323">
        <v>0.67</v>
      </c>
      <c r="L323">
        <v>1.98</v>
      </c>
      <c r="M323">
        <v>2.92</v>
      </c>
      <c r="N323">
        <v>16.43</v>
      </c>
    </row>
    <row r="324" spans="1:14" ht="12.75">
      <c r="A324" t="s">
        <v>724</v>
      </c>
      <c r="B324">
        <v>0.97</v>
      </c>
      <c r="C324">
        <v>1.16</v>
      </c>
      <c r="D324">
        <v>0.58</v>
      </c>
      <c r="E324">
        <v>0.5</v>
      </c>
      <c r="F324">
        <v>0.22</v>
      </c>
      <c r="G324">
        <v>0.02</v>
      </c>
      <c r="H324">
        <v>0.16</v>
      </c>
      <c r="I324">
        <v>0.18</v>
      </c>
      <c r="J324">
        <v>0.65</v>
      </c>
      <c r="K324">
        <v>0.26</v>
      </c>
      <c r="L324">
        <v>0.83</v>
      </c>
      <c r="M324">
        <v>0.91</v>
      </c>
      <c r="N324">
        <v>6.44</v>
      </c>
    </row>
    <row r="325" spans="1:14" ht="12.75">
      <c r="A325" t="s">
        <v>725</v>
      </c>
      <c r="B325">
        <v>6.08</v>
      </c>
      <c r="C325">
        <v>5.8</v>
      </c>
      <c r="D325">
        <v>5.21</v>
      </c>
      <c r="E325">
        <v>3.22</v>
      </c>
      <c r="F325">
        <v>1.82</v>
      </c>
      <c r="G325">
        <v>0.84</v>
      </c>
      <c r="H325">
        <v>0.2</v>
      </c>
      <c r="I325">
        <v>0.21</v>
      </c>
      <c r="J325">
        <v>0.7</v>
      </c>
      <c r="K325">
        <v>2.02</v>
      </c>
      <c r="L325">
        <v>4.18</v>
      </c>
      <c r="M325">
        <v>5.65</v>
      </c>
      <c r="N325">
        <v>35.93</v>
      </c>
    </row>
    <row r="326" spans="1:14" ht="12.75">
      <c r="A326" t="s">
        <v>728</v>
      </c>
      <c r="B326">
        <v>6.36</v>
      </c>
      <c r="C326">
        <v>4.78</v>
      </c>
      <c r="D326">
        <v>4.38</v>
      </c>
      <c r="E326">
        <v>2.64</v>
      </c>
      <c r="F326">
        <v>0.65</v>
      </c>
      <c r="G326">
        <v>0.35</v>
      </c>
      <c r="H326">
        <v>0.17</v>
      </c>
      <c r="I326">
        <v>0.29</v>
      </c>
      <c r="J326">
        <v>0.39</v>
      </c>
      <c r="K326">
        <v>2.71</v>
      </c>
      <c r="L326">
        <v>5.81</v>
      </c>
      <c r="M326">
        <v>5.8</v>
      </c>
      <c r="N326">
        <v>34.33</v>
      </c>
    </row>
    <row r="327" spans="1:14" ht="12.75">
      <c r="A327" t="s">
        <v>729</v>
      </c>
      <c r="B327">
        <v>4.22</v>
      </c>
      <c r="C327">
        <v>2.91</v>
      </c>
      <c r="D327">
        <v>2.24</v>
      </c>
      <c r="E327">
        <v>0.99</v>
      </c>
      <c r="F327">
        <v>0.91</v>
      </c>
      <c r="G327">
        <v>0.72</v>
      </c>
      <c r="H327">
        <v>0.23</v>
      </c>
      <c r="I327">
        <v>0.66</v>
      </c>
      <c r="J327">
        <v>0.61</v>
      </c>
      <c r="K327">
        <v>1.76</v>
      </c>
      <c r="L327">
        <v>3.4</v>
      </c>
      <c r="M327">
        <v>4.5</v>
      </c>
      <c r="N327">
        <v>23.15</v>
      </c>
    </row>
    <row r="328" spans="1:14" ht="12.75">
      <c r="A328" t="s">
        <v>730</v>
      </c>
      <c r="B328">
        <v>13.53</v>
      </c>
      <c r="C328">
        <v>9.25</v>
      </c>
      <c r="D328">
        <v>6.35</v>
      </c>
      <c r="E328">
        <v>3.75</v>
      </c>
      <c r="F328">
        <v>1.19</v>
      </c>
      <c r="G328">
        <v>0.44</v>
      </c>
      <c r="H328">
        <v>0.01</v>
      </c>
      <c r="I328">
        <v>0.24</v>
      </c>
      <c r="J328">
        <v>0.65</v>
      </c>
      <c r="K328">
        <v>3.22</v>
      </c>
      <c r="L328" t="s">
        <v>731</v>
      </c>
      <c r="M328">
        <v>1.36</v>
      </c>
      <c r="N328">
        <v>56.8</v>
      </c>
    </row>
    <row r="329" spans="1:14" ht="12.75">
      <c r="A329" t="s">
        <v>732</v>
      </c>
      <c r="B329">
        <v>3.48</v>
      </c>
      <c r="C329">
        <v>2</v>
      </c>
      <c r="D329">
        <v>2.21</v>
      </c>
      <c r="E329">
        <v>1.02</v>
      </c>
      <c r="F329">
        <v>0.5</v>
      </c>
      <c r="G329">
        <v>0.02</v>
      </c>
      <c r="H329">
        <v>0.01</v>
      </c>
      <c r="I329">
        <v>0.07</v>
      </c>
      <c r="J329">
        <v>0.08</v>
      </c>
      <c r="K329">
        <v>0.41</v>
      </c>
      <c r="L329">
        <v>1.02</v>
      </c>
      <c r="M329">
        <v>1.57</v>
      </c>
      <c r="N329">
        <v>12.39</v>
      </c>
    </row>
    <row r="330" spans="1:14" ht="12.75">
      <c r="A330" t="s">
        <v>733</v>
      </c>
      <c r="B330">
        <v>6.61</v>
      </c>
      <c r="C330">
        <v>6.06</v>
      </c>
      <c r="D330">
        <v>4.39</v>
      </c>
      <c r="E330">
        <v>3.33</v>
      </c>
      <c r="F330">
        <v>0.98</v>
      </c>
      <c r="G330">
        <v>0.18</v>
      </c>
      <c r="H330">
        <v>0.03</v>
      </c>
      <c r="I330">
        <v>0.14</v>
      </c>
      <c r="J330">
        <v>0.56</v>
      </c>
      <c r="K330">
        <v>0.64</v>
      </c>
      <c r="L330">
        <v>4.4</v>
      </c>
      <c r="M330">
        <v>5.03</v>
      </c>
      <c r="N330">
        <v>32.35</v>
      </c>
    </row>
    <row r="331" spans="1:14" ht="12.75">
      <c r="A331" t="s">
        <v>734</v>
      </c>
      <c r="B331">
        <v>2.67</v>
      </c>
      <c r="C331">
        <v>2.4</v>
      </c>
      <c r="D331">
        <v>2.01</v>
      </c>
      <c r="E331">
        <v>1.23</v>
      </c>
      <c r="F331">
        <v>0.27</v>
      </c>
      <c r="G331">
        <v>0.07</v>
      </c>
      <c r="H331">
        <v>0.03</v>
      </c>
      <c r="I331">
        <v>0.03</v>
      </c>
      <c r="J331">
        <v>0.16</v>
      </c>
      <c r="K331">
        <v>0.54</v>
      </c>
      <c r="L331">
        <v>1.56</v>
      </c>
      <c r="M331">
        <v>2.56</v>
      </c>
      <c r="N331">
        <v>13.53</v>
      </c>
    </row>
    <row r="332" spans="1:14" ht="12.75">
      <c r="A332" t="s">
        <v>531</v>
      </c>
      <c r="B332">
        <v>2.82</v>
      </c>
      <c r="C332">
        <v>2.88</v>
      </c>
      <c r="D332">
        <v>2.31</v>
      </c>
      <c r="E332">
        <v>0.8</v>
      </c>
      <c r="F332">
        <v>0.38</v>
      </c>
      <c r="G332">
        <v>0.06</v>
      </c>
      <c r="H332">
        <v>0.05</v>
      </c>
      <c r="I332">
        <v>0.07</v>
      </c>
      <c r="J332">
        <v>0.38</v>
      </c>
      <c r="K332">
        <v>0.65</v>
      </c>
      <c r="L332">
        <v>1.85</v>
      </c>
      <c r="M332">
        <v>1.69</v>
      </c>
      <c r="N332">
        <v>13.94</v>
      </c>
    </row>
    <row r="333" spans="1:14" ht="12.75">
      <c r="A333" t="s">
        <v>532</v>
      </c>
      <c r="B333">
        <v>21.96</v>
      </c>
      <c r="C333">
        <v>13.46</v>
      </c>
      <c r="D333">
        <v>13.06</v>
      </c>
      <c r="E333">
        <v>7.28</v>
      </c>
      <c r="F333">
        <v>2.85</v>
      </c>
      <c r="G333">
        <v>0.26</v>
      </c>
      <c r="H333">
        <v>0.02</v>
      </c>
      <c r="I333">
        <v>0.75</v>
      </c>
      <c r="J333">
        <v>0.86</v>
      </c>
      <c r="K333" t="s">
        <v>533</v>
      </c>
      <c r="L333" t="s">
        <v>534</v>
      </c>
      <c r="M333" t="s">
        <v>535</v>
      </c>
      <c r="N333">
        <v>4.18</v>
      </c>
    </row>
    <row r="334" spans="1:14" ht="12.75">
      <c r="A334" t="s">
        <v>536</v>
      </c>
      <c r="B334">
        <v>10.41</v>
      </c>
      <c r="C334">
        <v>8.27</v>
      </c>
      <c r="D334">
        <v>8.03</v>
      </c>
      <c r="E334">
        <v>3.39</v>
      </c>
      <c r="F334">
        <v>1.6</v>
      </c>
      <c r="G334">
        <v>0.43</v>
      </c>
      <c r="H334">
        <v>0.11</v>
      </c>
      <c r="I334">
        <v>0.61</v>
      </c>
      <c r="J334">
        <v>1.09</v>
      </c>
      <c r="K334">
        <v>4.33</v>
      </c>
      <c r="L334" t="s">
        <v>537</v>
      </c>
      <c r="M334">
        <v>1.17</v>
      </c>
      <c r="N334">
        <v>58.42</v>
      </c>
    </row>
    <row r="335" spans="1:14" ht="12.75">
      <c r="A335" t="s">
        <v>538</v>
      </c>
      <c r="B335">
        <v>10.28</v>
      </c>
      <c r="C335">
        <v>8.08</v>
      </c>
      <c r="D335">
        <v>7.57</v>
      </c>
      <c r="E335">
        <v>3.95</v>
      </c>
      <c r="F335">
        <v>2.28</v>
      </c>
      <c r="G335">
        <v>0.26</v>
      </c>
      <c r="H335">
        <v>0.06</v>
      </c>
      <c r="I335">
        <v>0.47</v>
      </c>
      <c r="J335">
        <v>0.89</v>
      </c>
      <c r="K335">
        <v>3.35</v>
      </c>
      <c r="L335">
        <v>7.76</v>
      </c>
      <c r="M335">
        <v>8.49</v>
      </c>
      <c r="N335">
        <v>53.44</v>
      </c>
    </row>
    <row r="336" spans="1:14" ht="12.75">
      <c r="A336" t="s">
        <v>539</v>
      </c>
      <c r="B336">
        <v>8.01</v>
      </c>
      <c r="C336">
        <v>5.79</v>
      </c>
      <c r="D336">
        <v>4.44</v>
      </c>
      <c r="E336">
        <v>2.45</v>
      </c>
      <c r="F336">
        <v>0.9</v>
      </c>
      <c r="G336">
        <v>0.39</v>
      </c>
      <c r="H336">
        <v>0.01</v>
      </c>
      <c r="I336">
        <v>0.14</v>
      </c>
      <c r="J336">
        <v>0.45</v>
      </c>
      <c r="K336">
        <v>2.07</v>
      </c>
      <c r="L336">
        <v>4.83</v>
      </c>
      <c r="M336">
        <v>6.86</v>
      </c>
      <c r="N336">
        <v>36.34</v>
      </c>
    </row>
    <row r="337" spans="1:14" ht="12.75">
      <c r="A337" t="s">
        <v>540</v>
      </c>
      <c r="B337">
        <v>5.12</v>
      </c>
      <c r="C337">
        <v>3.52</v>
      </c>
      <c r="D337">
        <v>2.43</v>
      </c>
      <c r="E337">
        <v>1.84</v>
      </c>
      <c r="F337">
        <v>0.36</v>
      </c>
      <c r="G337">
        <v>0.58</v>
      </c>
      <c r="H337">
        <v>0</v>
      </c>
      <c r="I337">
        <v>0.45</v>
      </c>
      <c r="J337">
        <v>0.08</v>
      </c>
      <c r="K337">
        <v>1.06</v>
      </c>
      <c r="L337">
        <v>3.97</v>
      </c>
      <c r="M337">
        <v>4.55</v>
      </c>
      <c r="N337">
        <v>23.96</v>
      </c>
    </row>
    <row r="338" spans="1:14" ht="12.75">
      <c r="A338" t="s">
        <v>541</v>
      </c>
      <c r="B338">
        <v>8.85</v>
      </c>
      <c r="C338">
        <v>6.42</v>
      </c>
      <c r="D338">
        <v>6.18</v>
      </c>
      <c r="E338">
        <v>4.25</v>
      </c>
      <c r="F338">
        <v>1.06</v>
      </c>
      <c r="G338">
        <v>0.54</v>
      </c>
      <c r="H338">
        <v>0.2</v>
      </c>
      <c r="I338">
        <v>0.19</v>
      </c>
      <c r="J338">
        <v>0.69</v>
      </c>
      <c r="K338">
        <v>2.2</v>
      </c>
      <c r="L338">
        <v>6.85</v>
      </c>
      <c r="M338">
        <v>7.77</v>
      </c>
      <c r="N338">
        <v>45.2</v>
      </c>
    </row>
    <row r="339" spans="1:14" ht="12.75">
      <c r="A339" t="s">
        <v>542</v>
      </c>
      <c r="B339">
        <v>7.66</v>
      </c>
      <c r="C339">
        <v>7.34</v>
      </c>
      <c r="D339">
        <v>6.61</v>
      </c>
      <c r="E339">
        <v>3.25</v>
      </c>
      <c r="F339">
        <v>1.98</v>
      </c>
      <c r="G339">
        <v>0.63</v>
      </c>
      <c r="H339">
        <v>0.33</v>
      </c>
      <c r="I339">
        <v>0.21</v>
      </c>
      <c r="J339">
        <v>1.24</v>
      </c>
      <c r="K339">
        <v>1.89</v>
      </c>
      <c r="L339">
        <v>4.2</v>
      </c>
      <c r="M339">
        <v>5.69</v>
      </c>
      <c r="N339">
        <v>41.03</v>
      </c>
    </row>
    <row r="340" spans="1:14" ht="12.75">
      <c r="A340" t="s">
        <v>543</v>
      </c>
      <c r="B340">
        <v>11.54</v>
      </c>
      <c r="C340">
        <v>8.23</v>
      </c>
      <c r="D340">
        <v>5.25</v>
      </c>
      <c r="E340">
        <v>1.88</v>
      </c>
      <c r="F340">
        <v>1.4</v>
      </c>
      <c r="G340">
        <v>0.27</v>
      </c>
      <c r="H340">
        <v>0.13</v>
      </c>
      <c r="I340">
        <v>0.25</v>
      </c>
      <c r="J340">
        <v>0.6</v>
      </c>
      <c r="K340">
        <v>4.33</v>
      </c>
      <c r="L340">
        <v>5.08</v>
      </c>
      <c r="M340">
        <v>8.45</v>
      </c>
      <c r="N340">
        <v>47.41</v>
      </c>
    </row>
    <row r="341" spans="1:14" ht="12.75">
      <c r="A341" t="s">
        <v>544</v>
      </c>
      <c r="B341">
        <v>14.06</v>
      </c>
      <c r="C341">
        <v>9.21</v>
      </c>
      <c r="D341">
        <v>11.42</v>
      </c>
      <c r="E341">
        <v>5.17</v>
      </c>
      <c r="F341">
        <v>3.08</v>
      </c>
      <c r="G341">
        <v>0.59</v>
      </c>
      <c r="H341">
        <v>0.15</v>
      </c>
      <c r="I341">
        <v>0.89</v>
      </c>
      <c r="J341">
        <v>1.41</v>
      </c>
      <c r="K341" t="s">
        <v>545</v>
      </c>
      <c r="L341" t="s">
        <v>546</v>
      </c>
      <c r="M341">
        <v>4.46</v>
      </c>
      <c r="N341">
        <v>78.4</v>
      </c>
    </row>
    <row r="342" spans="1:14" ht="12.75">
      <c r="A342" t="s">
        <v>547</v>
      </c>
      <c r="B342">
        <v>2.8</v>
      </c>
      <c r="C342">
        <v>2.59</v>
      </c>
      <c r="D342">
        <v>2.34</v>
      </c>
      <c r="E342">
        <v>1.36</v>
      </c>
      <c r="F342">
        <v>0.3</v>
      </c>
      <c r="G342">
        <v>0.05</v>
      </c>
      <c r="H342">
        <v>0.03</v>
      </c>
      <c r="I342">
        <v>0.07</v>
      </c>
      <c r="J342">
        <v>0.32</v>
      </c>
      <c r="K342">
        <v>0.52</v>
      </c>
      <c r="L342">
        <v>1.87</v>
      </c>
      <c r="M342">
        <v>2.64</v>
      </c>
      <c r="N342">
        <v>14.89</v>
      </c>
    </row>
    <row r="343" spans="1:14" ht="12.75">
      <c r="A343" t="s">
        <v>548</v>
      </c>
      <c r="B343">
        <v>5.17</v>
      </c>
      <c r="C343">
        <v>4.46</v>
      </c>
      <c r="D343">
        <v>4.31</v>
      </c>
      <c r="E343">
        <v>1.99</v>
      </c>
      <c r="F343">
        <v>0.78</v>
      </c>
      <c r="G343">
        <v>0.16</v>
      </c>
      <c r="H343">
        <v>0.72</v>
      </c>
      <c r="I343">
        <v>0.83</v>
      </c>
      <c r="J343">
        <v>0.88</v>
      </c>
      <c r="K343">
        <v>0.95</v>
      </c>
      <c r="L343">
        <v>2.36</v>
      </c>
      <c r="M343">
        <v>3.44</v>
      </c>
      <c r="N343">
        <v>26.05</v>
      </c>
    </row>
    <row r="344" spans="1:14" ht="12.75">
      <c r="A344" t="s">
        <v>549</v>
      </c>
      <c r="B344">
        <v>0.45</v>
      </c>
      <c r="C344">
        <v>0.3</v>
      </c>
      <c r="D344">
        <v>0.27</v>
      </c>
      <c r="E344">
        <v>0.08</v>
      </c>
      <c r="F344">
        <v>0.03</v>
      </c>
      <c r="G344">
        <v>0</v>
      </c>
      <c r="H344">
        <v>0.11</v>
      </c>
      <c r="I344">
        <v>0.26</v>
      </c>
      <c r="J344">
        <v>0.29</v>
      </c>
      <c r="K344">
        <v>0.24</v>
      </c>
      <c r="L344">
        <v>0.2</v>
      </c>
      <c r="M344">
        <v>0.36</v>
      </c>
      <c r="N344">
        <v>2.59</v>
      </c>
    </row>
    <row r="345" spans="1:14" ht="12.75">
      <c r="A345" t="s">
        <v>550</v>
      </c>
      <c r="B345">
        <v>0.29</v>
      </c>
      <c r="C345">
        <v>0.22</v>
      </c>
      <c r="D345">
        <v>0.16</v>
      </c>
      <c r="E345">
        <v>0.1</v>
      </c>
      <c r="F345">
        <v>0</v>
      </c>
      <c r="G345">
        <v>0</v>
      </c>
      <c r="H345">
        <v>0.1</v>
      </c>
      <c r="I345">
        <v>0.31</v>
      </c>
      <c r="J345">
        <v>0.41</v>
      </c>
      <c r="K345">
        <v>0.21</v>
      </c>
      <c r="L345">
        <v>0.32</v>
      </c>
      <c r="M345">
        <v>0.31</v>
      </c>
      <c r="N345">
        <v>2.43</v>
      </c>
    </row>
    <row r="346" spans="1:14" ht="12.75">
      <c r="A346" t="s">
        <v>551</v>
      </c>
      <c r="B346">
        <v>1.01</v>
      </c>
      <c r="C346">
        <v>1.05</v>
      </c>
      <c r="D346">
        <v>0.49</v>
      </c>
      <c r="E346">
        <v>0.27</v>
      </c>
      <c r="F346">
        <v>0.17</v>
      </c>
      <c r="G346">
        <v>0.12</v>
      </c>
      <c r="H346">
        <v>0.12</v>
      </c>
      <c r="I346">
        <v>0.14</v>
      </c>
      <c r="J346">
        <v>0.21</v>
      </c>
      <c r="K346">
        <v>0.24</v>
      </c>
      <c r="L346">
        <v>0.47</v>
      </c>
      <c r="M346">
        <v>0.94</v>
      </c>
      <c r="N346">
        <v>5.23</v>
      </c>
    </row>
    <row r="347" spans="1:14" ht="12.75">
      <c r="A347" t="s">
        <v>552</v>
      </c>
      <c r="B347">
        <v>0.6</v>
      </c>
      <c r="C347">
        <v>0.48</v>
      </c>
      <c r="D347">
        <v>0.32</v>
      </c>
      <c r="E347">
        <v>0.09</v>
      </c>
      <c r="F347">
        <v>0.05</v>
      </c>
      <c r="G347">
        <v>0.01</v>
      </c>
      <c r="H347">
        <v>0.12</v>
      </c>
      <c r="I347">
        <v>0.26</v>
      </c>
      <c r="J347">
        <v>0.34</v>
      </c>
      <c r="K347">
        <v>0.18</v>
      </c>
      <c r="L347">
        <v>0.28</v>
      </c>
      <c r="M347">
        <v>0.46</v>
      </c>
      <c r="N347">
        <v>3.19</v>
      </c>
    </row>
    <row r="348" spans="1:14" ht="12.75">
      <c r="A348" t="s">
        <v>553</v>
      </c>
      <c r="B348">
        <v>0.76</v>
      </c>
      <c r="C348">
        <v>0.9</v>
      </c>
      <c r="D348">
        <v>0.57</v>
      </c>
      <c r="E348">
        <v>0.17</v>
      </c>
      <c r="F348">
        <v>0.08</v>
      </c>
      <c r="G348">
        <v>0.01</v>
      </c>
      <c r="H348">
        <v>0.15</v>
      </c>
      <c r="I348">
        <v>0.24</v>
      </c>
      <c r="J348">
        <v>0.21</v>
      </c>
      <c r="K348">
        <v>0.08</v>
      </c>
      <c r="L348">
        <v>0.4</v>
      </c>
      <c r="M348">
        <v>0.51</v>
      </c>
      <c r="N348">
        <v>4.08</v>
      </c>
    </row>
    <row r="349" spans="1:14" ht="12.75">
      <c r="A349" t="s">
        <v>554</v>
      </c>
      <c r="B349">
        <v>0.62</v>
      </c>
      <c r="C349">
        <v>0.67</v>
      </c>
      <c r="D349">
        <v>0.35</v>
      </c>
      <c r="E349">
        <v>0.12</v>
      </c>
      <c r="F349">
        <v>0.07</v>
      </c>
      <c r="G349">
        <v>0.02</v>
      </c>
      <c r="H349">
        <v>0.18</v>
      </c>
      <c r="I349">
        <v>0.14</v>
      </c>
      <c r="J349">
        <v>0.29</v>
      </c>
      <c r="K349">
        <v>0.07</v>
      </c>
      <c r="L349">
        <v>0.42</v>
      </c>
      <c r="M349">
        <v>0.49</v>
      </c>
      <c r="N349">
        <v>3.44</v>
      </c>
    </row>
    <row r="350" spans="1:14" ht="12.75">
      <c r="A350" t="s">
        <v>555</v>
      </c>
      <c r="B350">
        <v>3.83</v>
      </c>
      <c r="C350">
        <v>3.1</v>
      </c>
      <c r="D350">
        <v>3.01</v>
      </c>
      <c r="E350">
        <v>2.06</v>
      </c>
      <c r="F350">
        <v>0.47</v>
      </c>
      <c r="G350">
        <v>0.15</v>
      </c>
      <c r="H350">
        <v>0.1</v>
      </c>
      <c r="I350">
        <v>0.19</v>
      </c>
      <c r="J350">
        <v>0.33</v>
      </c>
      <c r="K350">
        <v>1.2</v>
      </c>
      <c r="L350">
        <v>3.47</v>
      </c>
      <c r="M350">
        <v>3.5</v>
      </c>
      <c r="N350">
        <v>21.41</v>
      </c>
    </row>
    <row r="351" spans="1:14" ht="12.75">
      <c r="A351" t="s">
        <v>556</v>
      </c>
      <c r="B351">
        <v>10.68</v>
      </c>
      <c r="C351">
        <v>8.12</v>
      </c>
      <c r="D351">
        <v>7.56</v>
      </c>
      <c r="E351">
        <v>4.04</v>
      </c>
      <c r="F351">
        <v>2.27</v>
      </c>
      <c r="G351">
        <v>0.69</v>
      </c>
      <c r="H351">
        <v>0.14</v>
      </c>
      <c r="I351">
        <v>0.23</v>
      </c>
      <c r="J351">
        <v>0.9</v>
      </c>
      <c r="K351">
        <v>2.53</v>
      </c>
      <c r="L351">
        <v>7.11</v>
      </c>
      <c r="M351">
        <v>8.52</v>
      </c>
      <c r="N351">
        <v>52.79</v>
      </c>
    </row>
    <row r="352" spans="1:14" ht="12.75">
      <c r="A352" t="s">
        <v>557</v>
      </c>
      <c r="B352">
        <v>0.57</v>
      </c>
      <c r="C352">
        <v>0.33</v>
      </c>
      <c r="D352">
        <v>0.38</v>
      </c>
      <c r="E352">
        <v>0.14</v>
      </c>
      <c r="F352">
        <v>0.07</v>
      </c>
      <c r="G352">
        <v>0.03</v>
      </c>
      <c r="H352">
        <v>0.28</v>
      </c>
      <c r="I352">
        <v>0.41</v>
      </c>
      <c r="J352">
        <v>0.26</v>
      </c>
      <c r="K352">
        <v>0.34</v>
      </c>
      <c r="L352">
        <v>0.22</v>
      </c>
      <c r="M352">
        <v>0.44</v>
      </c>
      <c r="N352">
        <v>3.47</v>
      </c>
    </row>
    <row r="353" spans="1:14" ht="12.75">
      <c r="A353" t="s">
        <v>558</v>
      </c>
      <c r="B353">
        <v>1.98</v>
      </c>
      <c r="C353">
        <v>1.64</v>
      </c>
      <c r="D353">
        <v>1.95</v>
      </c>
      <c r="E353">
        <v>1.81</v>
      </c>
      <c r="F353">
        <v>2.29</v>
      </c>
      <c r="G353">
        <v>1.6</v>
      </c>
      <c r="H353">
        <v>0.46</v>
      </c>
      <c r="I353">
        <v>0.58</v>
      </c>
      <c r="J353">
        <v>0.8</v>
      </c>
      <c r="K353">
        <v>1.31</v>
      </c>
      <c r="L353">
        <v>1.99</v>
      </c>
      <c r="M353">
        <v>2.03</v>
      </c>
      <c r="N353">
        <v>18.44</v>
      </c>
    </row>
    <row r="354" spans="1:14" ht="12.75">
      <c r="A354" t="s">
        <v>559</v>
      </c>
      <c r="B354">
        <v>5.44</v>
      </c>
      <c r="C354">
        <v>4.37</v>
      </c>
      <c r="D354">
        <v>3.27</v>
      </c>
      <c r="E354">
        <v>2.02</v>
      </c>
      <c r="F354">
        <v>0.64</v>
      </c>
      <c r="G354">
        <v>0.18</v>
      </c>
      <c r="H354">
        <v>0.15</v>
      </c>
      <c r="I354">
        <v>0.27</v>
      </c>
      <c r="J354">
        <v>0.41</v>
      </c>
      <c r="K354">
        <v>0.52</v>
      </c>
      <c r="L354">
        <v>2.21</v>
      </c>
      <c r="M354">
        <v>5.51</v>
      </c>
      <c r="N354">
        <v>24.99</v>
      </c>
    </row>
    <row r="355" spans="1:14" ht="12.75">
      <c r="A355" t="s">
        <v>560</v>
      </c>
      <c r="B355">
        <v>0.5</v>
      </c>
      <c r="C355">
        <v>0.46</v>
      </c>
      <c r="D355">
        <v>0.46</v>
      </c>
      <c r="E355">
        <v>0.15</v>
      </c>
      <c r="F355">
        <v>0.21</v>
      </c>
      <c r="G355">
        <v>0.01</v>
      </c>
      <c r="H355">
        <v>0.37</v>
      </c>
      <c r="I355">
        <v>0.49</v>
      </c>
      <c r="J355">
        <v>0.39</v>
      </c>
      <c r="K355">
        <v>0.38</v>
      </c>
      <c r="L355">
        <v>0.67</v>
      </c>
      <c r="M355">
        <v>0.76</v>
      </c>
      <c r="N355">
        <v>4.85</v>
      </c>
    </row>
    <row r="356" spans="1:14" ht="12.75">
      <c r="A356" t="s">
        <v>561</v>
      </c>
      <c r="B356">
        <v>5.69</v>
      </c>
      <c r="C356">
        <v>5.39</v>
      </c>
      <c r="D356">
        <v>4.74</v>
      </c>
      <c r="E356">
        <v>1.59</v>
      </c>
      <c r="F356">
        <v>0.65</v>
      </c>
      <c r="G356">
        <v>0.19</v>
      </c>
      <c r="H356">
        <v>0.45</v>
      </c>
      <c r="I356">
        <v>0.57</v>
      </c>
      <c r="J356">
        <v>0.23</v>
      </c>
      <c r="K356">
        <v>0.74</v>
      </c>
      <c r="L356">
        <v>1.5</v>
      </c>
      <c r="M356">
        <v>2.72</v>
      </c>
      <c r="N356">
        <v>24.46</v>
      </c>
    </row>
    <row r="357" spans="1:14" ht="12.75">
      <c r="A357" t="s">
        <v>562</v>
      </c>
      <c r="B357">
        <v>4.68</v>
      </c>
      <c r="C357">
        <v>4.09</v>
      </c>
      <c r="D357">
        <v>4.51</v>
      </c>
      <c r="E357">
        <v>2.41</v>
      </c>
      <c r="F357">
        <v>0.97</v>
      </c>
      <c r="G357">
        <v>0.14</v>
      </c>
      <c r="H357">
        <v>0.39</v>
      </c>
      <c r="I357">
        <v>0.74</v>
      </c>
      <c r="J357">
        <v>0.83</v>
      </c>
      <c r="K357">
        <v>0.98</v>
      </c>
      <c r="L357">
        <v>2.86</v>
      </c>
      <c r="M357">
        <v>3.27</v>
      </c>
      <c r="N357">
        <v>25.87</v>
      </c>
    </row>
    <row r="358" spans="1:14" ht="12.75">
      <c r="A358" t="s">
        <v>563</v>
      </c>
      <c r="B358">
        <v>6.9</v>
      </c>
      <c r="C358">
        <v>7.17</v>
      </c>
      <c r="D358">
        <v>4.97</v>
      </c>
      <c r="E358">
        <v>2.14</v>
      </c>
      <c r="F358">
        <v>0.57</v>
      </c>
      <c r="G358">
        <v>0.08</v>
      </c>
      <c r="H358">
        <v>0.02</v>
      </c>
      <c r="I358">
        <v>0.02</v>
      </c>
      <c r="J358">
        <v>0.36</v>
      </c>
      <c r="K358">
        <v>0.73</v>
      </c>
      <c r="L358">
        <v>2.99</v>
      </c>
      <c r="M358">
        <v>4.15</v>
      </c>
      <c r="N358">
        <v>30.1</v>
      </c>
    </row>
    <row r="359" spans="1:14" ht="12.75">
      <c r="A359" t="s">
        <v>564</v>
      </c>
      <c r="B359">
        <v>2.07</v>
      </c>
      <c r="C359">
        <v>1.23</v>
      </c>
      <c r="D359">
        <v>1.04</v>
      </c>
      <c r="E359">
        <v>0.42</v>
      </c>
      <c r="F359">
        <v>0.01</v>
      </c>
      <c r="G359">
        <v>0.06</v>
      </c>
      <c r="H359">
        <v>0.14</v>
      </c>
      <c r="I359">
        <v>0.11</v>
      </c>
      <c r="J359">
        <v>0.53</v>
      </c>
      <c r="K359">
        <v>0.26</v>
      </c>
      <c r="L359">
        <v>1.07</v>
      </c>
      <c r="M359">
        <v>1.07</v>
      </c>
      <c r="N359">
        <v>8.01</v>
      </c>
    </row>
    <row r="360" spans="1:14" ht="12.75">
      <c r="A360" t="s">
        <v>565</v>
      </c>
      <c r="B360">
        <v>11.4</v>
      </c>
      <c r="C360">
        <v>7.32</v>
      </c>
      <c r="D360">
        <v>5.51</v>
      </c>
      <c r="E360">
        <v>3.31</v>
      </c>
      <c r="F360">
        <v>1.04</v>
      </c>
      <c r="G360">
        <v>0.49</v>
      </c>
      <c r="H360">
        <v>0.01</v>
      </c>
      <c r="I360">
        <v>0.25</v>
      </c>
      <c r="J360">
        <v>0.58</v>
      </c>
      <c r="K360">
        <v>2.83</v>
      </c>
      <c r="L360">
        <v>6.37</v>
      </c>
      <c r="M360">
        <v>9.58</v>
      </c>
      <c r="N360">
        <v>48.69</v>
      </c>
    </row>
    <row r="361" spans="1:14" ht="12.75">
      <c r="A361" t="s">
        <v>566</v>
      </c>
      <c r="B361">
        <v>8.28</v>
      </c>
      <c r="C361">
        <v>7.04</v>
      </c>
      <c r="D361">
        <v>6.09</v>
      </c>
      <c r="E361">
        <v>3.36</v>
      </c>
      <c r="F361">
        <v>1.79</v>
      </c>
      <c r="G361">
        <v>0.49</v>
      </c>
      <c r="H361">
        <v>0.22</v>
      </c>
      <c r="I361">
        <v>0.21</v>
      </c>
      <c r="J361">
        <v>0.85</v>
      </c>
      <c r="K361">
        <v>2.34</v>
      </c>
      <c r="L361">
        <v>5.96</v>
      </c>
      <c r="M361">
        <v>5.59</v>
      </c>
      <c r="N361">
        <v>42.22</v>
      </c>
    </row>
    <row r="362" spans="1:14" ht="12.75">
      <c r="A362" t="s">
        <v>567</v>
      </c>
      <c r="B362">
        <v>5.89</v>
      </c>
      <c r="C362">
        <v>4.22</v>
      </c>
      <c r="D362">
        <v>3.06</v>
      </c>
      <c r="E362">
        <v>1.64</v>
      </c>
      <c r="F362">
        <v>0.51</v>
      </c>
      <c r="G362">
        <v>0.21</v>
      </c>
      <c r="H362">
        <v>0.04</v>
      </c>
      <c r="I362">
        <v>0.11</v>
      </c>
      <c r="J362">
        <v>0.32</v>
      </c>
      <c r="K362">
        <v>1.52</v>
      </c>
      <c r="L362">
        <v>3.48</v>
      </c>
      <c r="M362">
        <v>5.4</v>
      </c>
      <c r="N362">
        <v>26.4</v>
      </c>
    </row>
    <row r="363" spans="1:14" ht="12.75">
      <c r="A363" t="s">
        <v>568</v>
      </c>
      <c r="B363">
        <v>10.99</v>
      </c>
      <c r="C363">
        <v>8.33</v>
      </c>
      <c r="D363">
        <v>6.4</v>
      </c>
      <c r="E363">
        <v>2.85</v>
      </c>
      <c r="F363">
        <v>1.08</v>
      </c>
      <c r="G363">
        <v>0.31</v>
      </c>
      <c r="H363">
        <v>0.07</v>
      </c>
      <c r="I363">
        <v>0.13</v>
      </c>
      <c r="J363">
        <v>0.46</v>
      </c>
      <c r="K363">
        <v>2.59</v>
      </c>
      <c r="L363">
        <v>6.7</v>
      </c>
      <c r="M363">
        <v>8.8</v>
      </c>
      <c r="N363">
        <v>48.71</v>
      </c>
    </row>
    <row r="364" spans="1:14" ht="12.75">
      <c r="A364" t="s">
        <v>569</v>
      </c>
      <c r="B364">
        <v>1.66</v>
      </c>
      <c r="C364">
        <v>1.15</v>
      </c>
      <c r="D364">
        <v>1.28</v>
      </c>
      <c r="E364">
        <v>0.76</v>
      </c>
      <c r="F364">
        <v>0.27</v>
      </c>
      <c r="G364">
        <v>0.07</v>
      </c>
      <c r="H364">
        <v>0.03</v>
      </c>
      <c r="I364">
        <v>0.12</v>
      </c>
      <c r="J364">
        <v>0.23</v>
      </c>
      <c r="K364">
        <v>0.44</v>
      </c>
      <c r="L364">
        <v>1.2</v>
      </c>
      <c r="M364">
        <v>1.37</v>
      </c>
      <c r="N364">
        <v>8.58</v>
      </c>
    </row>
    <row r="365" spans="1:14" ht="12.75">
      <c r="A365" t="s">
        <v>570</v>
      </c>
      <c r="B365">
        <v>3.37</v>
      </c>
      <c r="C365">
        <v>3.62</v>
      </c>
      <c r="D365">
        <v>2.17</v>
      </c>
      <c r="E365">
        <v>1.7</v>
      </c>
      <c r="F365">
        <v>0.43</v>
      </c>
      <c r="G365">
        <v>0.06</v>
      </c>
      <c r="H365">
        <v>0.12</v>
      </c>
      <c r="I365">
        <v>0.41</v>
      </c>
      <c r="J365">
        <v>0.26</v>
      </c>
      <c r="K365">
        <v>0.34</v>
      </c>
      <c r="L365">
        <v>1.79</v>
      </c>
      <c r="M365">
        <v>2.5</v>
      </c>
      <c r="N365">
        <v>16.77</v>
      </c>
    </row>
    <row r="366" spans="1:14" ht="12.75">
      <c r="A366" t="s">
        <v>571</v>
      </c>
      <c r="B366">
        <v>1.73</v>
      </c>
      <c r="C366">
        <v>1.57</v>
      </c>
      <c r="D366">
        <v>1.84</v>
      </c>
      <c r="E366">
        <v>1.13</v>
      </c>
      <c r="F366">
        <v>0.36</v>
      </c>
      <c r="G366">
        <v>0.07</v>
      </c>
      <c r="H366">
        <v>0.01</v>
      </c>
      <c r="I366">
        <v>0.07</v>
      </c>
      <c r="J366">
        <v>0.27</v>
      </c>
      <c r="K366">
        <v>0.5</v>
      </c>
      <c r="L366">
        <v>1.23</v>
      </c>
      <c r="M366">
        <v>1.38</v>
      </c>
      <c r="N366">
        <v>10.16</v>
      </c>
    </row>
    <row r="367" spans="1:14" ht="12.75">
      <c r="A367" t="s">
        <v>774</v>
      </c>
      <c r="B367">
        <v>2.99</v>
      </c>
      <c r="C367">
        <v>2.51</v>
      </c>
      <c r="D367">
        <v>2.05</v>
      </c>
      <c r="E367">
        <v>0.88</v>
      </c>
      <c r="F367">
        <v>0.28</v>
      </c>
      <c r="G367">
        <v>0.1</v>
      </c>
      <c r="H367">
        <v>0.12</v>
      </c>
      <c r="I367">
        <v>0.18</v>
      </c>
      <c r="J367">
        <v>0.3</v>
      </c>
      <c r="K367">
        <v>0.35</v>
      </c>
      <c r="L367">
        <v>1.34</v>
      </c>
      <c r="M367">
        <v>1.77</v>
      </c>
      <c r="N367">
        <v>12.87</v>
      </c>
    </row>
    <row r="368" spans="1:14" ht="12.75">
      <c r="A368" t="s">
        <v>775</v>
      </c>
      <c r="B368">
        <v>2.9</v>
      </c>
      <c r="C368">
        <v>1.08</v>
      </c>
      <c r="D368">
        <v>0.82</v>
      </c>
      <c r="E368">
        <v>0.7</v>
      </c>
      <c r="F368">
        <v>0.15</v>
      </c>
      <c r="G368">
        <v>0</v>
      </c>
      <c r="H368">
        <v>0</v>
      </c>
      <c r="I368">
        <v>0.02</v>
      </c>
      <c r="J368">
        <v>0.04</v>
      </c>
      <c r="K368">
        <v>0.06</v>
      </c>
      <c r="L368">
        <v>1.2</v>
      </c>
      <c r="M368">
        <v>2.16</v>
      </c>
      <c r="N368">
        <v>9.13</v>
      </c>
    </row>
    <row r="369" spans="1:14" ht="12.75">
      <c r="A369" t="s">
        <v>776</v>
      </c>
      <c r="B369">
        <v>1.42</v>
      </c>
      <c r="C369">
        <v>1.36</v>
      </c>
      <c r="D369">
        <v>0.76</v>
      </c>
      <c r="E369">
        <v>0.69</v>
      </c>
      <c r="F369">
        <v>0.28</v>
      </c>
      <c r="G369">
        <v>0.06</v>
      </c>
      <c r="H369">
        <v>0.01</v>
      </c>
      <c r="I369">
        <v>0.03</v>
      </c>
      <c r="J369">
        <v>0.07</v>
      </c>
      <c r="K369">
        <v>0.31</v>
      </c>
      <c r="L369">
        <v>0.82</v>
      </c>
      <c r="M369">
        <v>0.92</v>
      </c>
      <c r="N369">
        <v>6.73</v>
      </c>
    </row>
    <row r="370" spans="1:14" ht="12.75">
      <c r="A370" t="s">
        <v>777</v>
      </c>
      <c r="B370">
        <v>1.41</v>
      </c>
      <c r="C370">
        <v>1.36</v>
      </c>
      <c r="D370">
        <v>1.13</v>
      </c>
      <c r="E370">
        <v>0.61</v>
      </c>
      <c r="F370">
        <v>0.3</v>
      </c>
      <c r="G370">
        <v>0.05</v>
      </c>
      <c r="H370">
        <v>0.01</v>
      </c>
      <c r="I370">
        <v>0.03</v>
      </c>
      <c r="J370">
        <v>0.19</v>
      </c>
      <c r="K370">
        <v>0.28</v>
      </c>
      <c r="L370">
        <v>0.64</v>
      </c>
      <c r="M370">
        <v>0.82</v>
      </c>
      <c r="N370">
        <v>6.83</v>
      </c>
    </row>
    <row r="371" spans="1:14" ht="12.75">
      <c r="A371" t="s">
        <v>778</v>
      </c>
      <c r="B371">
        <v>7.55</v>
      </c>
      <c r="C371">
        <v>5.38</v>
      </c>
      <c r="D371">
        <v>5.36</v>
      </c>
      <c r="E371">
        <v>4.05</v>
      </c>
      <c r="F371">
        <v>1.91</v>
      </c>
      <c r="G371">
        <v>1.02</v>
      </c>
      <c r="H371">
        <v>0.17</v>
      </c>
      <c r="I371">
        <v>0.82</v>
      </c>
      <c r="J371">
        <v>0.78</v>
      </c>
      <c r="K371">
        <v>3.13</v>
      </c>
      <c r="L371">
        <v>6.89</v>
      </c>
      <c r="M371">
        <v>7.27</v>
      </c>
      <c r="N371">
        <v>44.33</v>
      </c>
    </row>
    <row r="372" spans="1:14" ht="12.75">
      <c r="A372" t="s">
        <v>779</v>
      </c>
      <c r="B372">
        <v>2.27</v>
      </c>
      <c r="C372">
        <v>2.34</v>
      </c>
      <c r="D372">
        <v>1.99</v>
      </c>
      <c r="E372">
        <v>0.83</v>
      </c>
      <c r="F372">
        <v>0.22</v>
      </c>
      <c r="G372">
        <v>0.08</v>
      </c>
      <c r="H372">
        <v>0.01</v>
      </c>
      <c r="I372">
        <v>0.03</v>
      </c>
      <c r="J372">
        <v>0.14</v>
      </c>
      <c r="K372">
        <v>0.42</v>
      </c>
      <c r="L372">
        <v>1.07</v>
      </c>
      <c r="M372">
        <v>1.78</v>
      </c>
      <c r="N372">
        <v>11.18</v>
      </c>
    </row>
    <row r="373" spans="1:14" ht="12.75">
      <c r="A373" t="s">
        <v>780</v>
      </c>
      <c r="B373">
        <v>0.6</v>
      </c>
      <c r="C373">
        <v>2.01</v>
      </c>
      <c r="D373">
        <v>1.34</v>
      </c>
      <c r="E373">
        <v>0.49</v>
      </c>
      <c r="F373">
        <v>0.14</v>
      </c>
      <c r="G373">
        <v>0.01</v>
      </c>
      <c r="H373">
        <v>0.01</v>
      </c>
      <c r="I373">
        <v>0</v>
      </c>
      <c r="J373">
        <v>0.02</v>
      </c>
      <c r="K373">
        <v>0.26</v>
      </c>
      <c r="L373">
        <v>0.65</v>
      </c>
      <c r="M373">
        <v>1.75</v>
      </c>
      <c r="N373">
        <v>7.28</v>
      </c>
    </row>
    <row r="374" spans="1:14" ht="12.75">
      <c r="A374" t="s">
        <v>781</v>
      </c>
      <c r="B374">
        <v>14.17</v>
      </c>
      <c r="C374">
        <v>11</v>
      </c>
      <c r="D374">
        <v>10.72</v>
      </c>
      <c r="E374">
        <v>5.57</v>
      </c>
      <c r="F374">
        <v>3.77</v>
      </c>
      <c r="G374">
        <v>1.46</v>
      </c>
      <c r="H374">
        <v>0.34</v>
      </c>
      <c r="I374">
        <v>0.75</v>
      </c>
      <c r="J374">
        <v>1.8</v>
      </c>
      <c r="K374" t="s">
        <v>782</v>
      </c>
      <c r="L374" t="s">
        <v>783</v>
      </c>
      <c r="M374">
        <v>3.4</v>
      </c>
      <c r="N374">
        <v>80.76</v>
      </c>
    </row>
    <row r="375" spans="1:14" ht="12.75">
      <c r="A375" t="s">
        <v>784</v>
      </c>
      <c r="B375">
        <v>2.88</v>
      </c>
      <c r="C375">
        <v>2.55</v>
      </c>
      <c r="D375">
        <v>2.49</v>
      </c>
      <c r="E375">
        <v>1.74</v>
      </c>
      <c r="F375">
        <v>0.39</v>
      </c>
      <c r="G375">
        <v>0.15</v>
      </c>
      <c r="H375">
        <v>0.1</v>
      </c>
      <c r="I375">
        <v>0.15</v>
      </c>
      <c r="J375">
        <v>0.29</v>
      </c>
      <c r="K375">
        <v>0.96</v>
      </c>
      <c r="L375">
        <v>2.65</v>
      </c>
      <c r="M375">
        <v>2.69</v>
      </c>
      <c r="N375">
        <v>17.04</v>
      </c>
    </row>
    <row r="376" spans="1:14" ht="12.75">
      <c r="A376" t="s">
        <v>785</v>
      </c>
      <c r="B376">
        <v>3.58</v>
      </c>
      <c r="C376">
        <v>2.56</v>
      </c>
      <c r="D376">
        <v>1.9</v>
      </c>
      <c r="E376">
        <v>1.65</v>
      </c>
      <c r="F376">
        <v>0.5</v>
      </c>
      <c r="G376">
        <v>0.09</v>
      </c>
      <c r="H376">
        <v>0.01</v>
      </c>
      <c r="I376">
        <v>0.08</v>
      </c>
      <c r="J376">
        <v>0.18</v>
      </c>
      <c r="K376">
        <v>0.91</v>
      </c>
      <c r="L376">
        <v>1.62</v>
      </c>
      <c r="M376">
        <v>4.05</v>
      </c>
      <c r="N376">
        <v>17.13</v>
      </c>
    </row>
    <row r="377" spans="1:14" ht="12.75">
      <c r="A377" t="s">
        <v>786</v>
      </c>
      <c r="B377">
        <v>9.41</v>
      </c>
      <c r="C377">
        <v>5.57</v>
      </c>
      <c r="D377">
        <v>7.03</v>
      </c>
      <c r="E377">
        <v>3.9</v>
      </c>
      <c r="F377">
        <v>1.91</v>
      </c>
      <c r="G377">
        <v>0.75</v>
      </c>
      <c r="H377">
        <v>0.15</v>
      </c>
      <c r="I377">
        <v>0.66</v>
      </c>
      <c r="J377">
        <v>1.04</v>
      </c>
      <c r="K377">
        <v>3.2</v>
      </c>
      <c r="L377">
        <v>8.91</v>
      </c>
      <c r="M377">
        <v>9.91</v>
      </c>
      <c r="N377">
        <v>52.44</v>
      </c>
    </row>
    <row r="378" spans="1:14" ht="12.75">
      <c r="A378" t="s">
        <v>583</v>
      </c>
      <c r="B378">
        <v>4.71</v>
      </c>
      <c r="C378">
        <v>1.51</v>
      </c>
      <c r="D378">
        <v>2.49</v>
      </c>
      <c r="E378">
        <v>1.13</v>
      </c>
      <c r="F378">
        <v>0.41</v>
      </c>
      <c r="G378">
        <v>0.01</v>
      </c>
      <c r="H378">
        <v>0</v>
      </c>
      <c r="I378">
        <v>0.01</v>
      </c>
      <c r="J378">
        <v>0.07</v>
      </c>
      <c r="K378">
        <v>0.1</v>
      </c>
      <c r="L378">
        <v>1.69</v>
      </c>
      <c r="M378">
        <v>2.7</v>
      </c>
      <c r="N378">
        <v>14.83</v>
      </c>
    </row>
    <row r="379" spans="1:14" ht="12.75">
      <c r="A379" t="s">
        <v>584</v>
      </c>
      <c r="B379">
        <v>4.84</v>
      </c>
      <c r="C379">
        <v>5.17</v>
      </c>
      <c r="D379">
        <v>3.82</v>
      </c>
      <c r="E379">
        <v>1.84</v>
      </c>
      <c r="F379">
        <v>0.56</v>
      </c>
      <c r="G379">
        <v>0.15</v>
      </c>
      <c r="H379">
        <v>0.03</v>
      </c>
      <c r="I379">
        <v>0.16</v>
      </c>
      <c r="J379">
        <v>0.47</v>
      </c>
      <c r="K379">
        <v>0.62</v>
      </c>
      <c r="L379">
        <v>2.53</v>
      </c>
      <c r="M379">
        <v>2.84</v>
      </c>
      <c r="N379">
        <v>23.03</v>
      </c>
    </row>
    <row r="380" spans="1:14" ht="12.75">
      <c r="A380" t="s">
        <v>585</v>
      </c>
      <c r="B380">
        <v>5.29</v>
      </c>
      <c r="C380">
        <v>3.79</v>
      </c>
      <c r="D380">
        <v>3.16</v>
      </c>
      <c r="E380">
        <v>1.92</v>
      </c>
      <c r="F380">
        <v>0.53</v>
      </c>
      <c r="G380">
        <v>0.11</v>
      </c>
      <c r="H380">
        <v>0.05</v>
      </c>
      <c r="I380">
        <v>0.05</v>
      </c>
      <c r="J380">
        <v>0.26</v>
      </c>
      <c r="K380">
        <v>1.69</v>
      </c>
      <c r="L380">
        <v>2.9</v>
      </c>
      <c r="M380">
        <v>3.69</v>
      </c>
      <c r="N380">
        <v>23.44</v>
      </c>
    </row>
    <row r="381" spans="1:14" ht="12.75">
      <c r="A381" t="s">
        <v>586</v>
      </c>
      <c r="B381">
        <v>2.54</v>
      </c>
      <c r="C381">
        <v>2.68</v>
      </c>
      <c r="D381">
        <v>2.12</v>
      </c>
      <c r="E381">
        <v>0.96</v>
      </c>
      <c r="F381">
        <v>0.25</v>
      </c>
      <c r="G381">
        <v>0.11</v>
      </c>
      <c r="H381">
        <v>0.02</v>
      </c>
      <c r="I381">
        <v>0.08</v>
      </c>
      <c r="J381">
        <v>0.28</v>
      </c>
      <c r="K381">
        <v>0.45</v>
      </c>
      <c r="L381">
        <v>1.28</v>
      </c>
      <c r="M381">
        <v>1.94</v>
      </c>
      <c r="N381">
        <v>12.71</v>
      </c>
    </row>
    <row r="382" spans="1:14" ht="12.75">
      <c r="A382" t="s">
        <v>387</v>
      </c>
      <c r="B382">
        <v>6.21</v>
      </c>
      <c r="C382">
        <v>4.19</v>
      </c>
      <c r="D382">
        <v>4.04</v>
      </c>
      <c r="E382">
        <v>2.36</v>
      </c>
      <c r="F382">
        <v>0.79</v>
      </c>
      <c r="G382">
        <v>0.35</v>
      </c>
      <c r="H382">
        <v>0.09</v>
      </c>
      <c r="I382">
        <v>0.18</v>
      </c>
      <c r="J382">
        <v>0.44</v>
      </c>
      <c r="K382">
        <v>1.87</v>
      </c>
      <c r="L382">
        <v>4.17</v>
      </c>
      <c r="M382">
        <v>5.64</v>
      </c>
      <c r="N382">
        <v>30.33</v>
      </c>
    </row>
    <row r="383" spans="1:14" ht="12.75">
      <c r="A383" t="s">
        <v>388</v>
      </c>
      <c r="B383">
        <v>8.79</v>
      </c>
      <c r="C383">
        <v>7.99</v>
      </c>
      <c r="D383">
        <v>6.84</v>
      </c>
      <c r="E383">
        <v>3.16</v>
      </c>
      <c r="F383">
        <v>1.33</v>
      </c>
      <c r="G383">
        <v>0.2</v>
      </c>
      <c r="H383">
        <v>0.14</v>
      </c>
      <c r="I383">
        <v>0.35</v>
      </c>
      <c r="J383">
        <v>0.91</v>
      </c>
      <c r="K383">
        <v>1.5</v>
      </c>
      <c r="L383">
        <v>4.25</v>
      </c>
      <c r="M383">
        <v>5.56</v>
      </c>
      <c r="N383">
        <v>41.02</v>
      </c>
    </row>
    <row r="384" spans="1:14" ht="12.75">
      <c r="A384" t="s">
        <v>389</v>
      </c>
      <c r="B384">
        <v>3.94</v>
      </c>
      <c r="C384">
        <v>2.69</v>
      </c>
      <c r="D384">
        <v>2.75</v>
      </c>
      <c r="E384">
        <v>1.49</v>
      </c>
      <c r="F384">
        <v>2.25</v>
      </c>
      <c r="G384">
        <v>1.52</v>
      </c>
      <c r="H384">
        <v>0.32</v>
      </c>
      <c r="I384">
        <v>0.37</v>
      </c>
      <c r="J384">
        <v>0.53</v>
      </c>
      <c r="K384">
        <v>2.08</v>
      </c>
      <c r="L384">
        <v>2.56</v>
      </c>
      <c r="M384">
        <v>4.52</v>
      </c>
      <c r="N384">
        <v>25.02</v>
      </c>
    </row>
    <row r="385" spans="1:14" ht="12.75">
      <c r="A385" t="s">
        <v>390</v>
      </c>
      <c r="B385">
        <v>9.22</v>
      </c>
      <c r="C385">
        <v>4.79</v>
      </c>
      <c r="D385">
        <v>6.12</v>
      </c>
      <c r="E385">
        <v>3.62</v>
      </c>
      <c r="F385">
        <v>2.2</v>
      </c>
      <c r="G385">
        <v>0.4</v>
      </c>
      <c r="H385">
        <v>0.01</v>
      </c>
      <c r="I385">
        <v>0.04</v>
      </c>
      <c r="J385">
        <v>0.17</v>
      </c>
      <c r="K385">
        <v>1.82</v>
      </c>
      <c r="L385" t="s">
        <v>391</v>
      </c>
      <c r="M385">
        <v>0.31</v>
      </c>
      <c r="N385">
        <v>43.69</v>
      </c>
    </row>
    <row r="386" spans="1:14" ht="12.75">
      <c r="A386" t="s">
        <v>392</v>
      </c>
      <c r="B386">
        <v>17.12</v>
      </c>
      <c r="C386">
        <v>4.9</v>
      </c>
      <c r="D386">
        <v>4.36</v>
      </c>
      <c r="E386">
        <v>2.72</v>
      </c>
      <c r="F386">
        <v>0.46</v>
      </c>
      <c r="G386">
        <v>0.53</v>
      </c>
      <c r="H386">
        <v>0</v>
      </c>
      <c r="I386">
        <v>0.6</v>
      </c>
      <c r="J386">
        <v>0.12</v>
      </c>
      <c r="K386">
        <v>2.09</v>
      </c>
      <c r="L386" t="s">
        <v>204</v>
      </c>
      <c r="M386">
        <v>6.3</v>
      </c>
      <c r="N386">
        <v>57.55</v>
      </c>
    </row>
    <row r="387" spans="1:14" ht="12.75">
      <c r="A387" t="s">
        <v>395</v>
      </c>
      <c r="B387">
        <v>6.16</v>
      </c>
      <c r="C387">
        <v>4.82</v>
      </c>
      <c r="D387">
        <v>3.64</v>
      </c>
      <c r="E387">
        <v>1.93</v>
      </c>
      <c r="F387">
        <v>0.73</v>
      </c>
      <c r="G387">
        <v>0.28</v>
      </c>
      <c r="H387">
        <v>0.04</v>
      </c>
      <c r="I387">
        <v>0.11</v>
      </c>
      <c r="J387">
        <v>0.34</v>
      </c>
      <c r="K387">
        <v>1.74</v>
      </c>
      <c r="L387">
        <v>4.03</v>
      </c>
      <c r="M387">
        <v>5.26</v>
      </c>
      <c r="N387">
        <v>29.08</v>
      </c>
    </row>
    <row r="388" spans="1:14" ht="12.75">
      <c r="A388" t="s">
        <v>396</v>
      </c>
      <c r="B388">
        <v>2.65</v>
      </c>
      <c r="C388">
        <v>2.77</v>
      </c>
      <c r="D388">
        <v>2.51</v>
      </c>
      <c r="E388">
        <v>1.1</v>
      </c>
      <c r="F388">
        <v>0.71</v>
      </c>
      <c r="G388">
        <v>0.48</v>
      </c>
      <c r="H388">
        <v>0.52</v>
      </c>
      <c r="I388">
        <v>0.55</v>
      </c>
      <c r="J388">
        <v>1.13</v>
      </c>
      <c r="K388">
        <v>0.74</v>
      </c>
      <c r="L388">
        <v>1.54</v>
      </c>
      <c r="M388">
        <v>1.95</v>
      </c>
      <c r="N388">
        <v>16.65</v>
      </c>
    </row>
    <row r="389" spans="1:14" ht="12.75">
      <c r="A389" t="s">
        <v>397</v>
      </c>
      <c r="B389">
        <v>14.24</v>
      </c>
      <c r="C389">
        <v>10.66</v>
      </c>
      <c r="D389">
        <v>7.57</v>
      </c>
      <c r="E389">
        <v>5.16</v>
      </c>
      <c r="F389">
        <v>2.55</v>
      </c>
      <c r="G389">
        <v>1.12</v>
      </c>
      <c r="H389">
        <v>0.13</v>
      </c>
      <c r="I389">
        <v>0.55</v>
      </c>
      <c r="J389">
        <v>0.72</v>
      </c>
      <c r="K389" t="s">
        <v>398</v>
      </c>
      <c r="L389" t="s">
        <v>597</v>
      </c>
      <c r="M389">
        <v>2.6</v>
      </c>
      <c r="N389">
        <v>69.39</v>
      </c>
    </row>
    <row r="390" spans="1:14" ht="12.75">
      <c r="A390" t="s">
        <v>598</v>
      </c>
      <c r="B390">
        <v>3.06</v>
      </c>
      <c r="C390">
        <v>3.23</v>
      </c>
      <c r="D390">
        <v>3.51</v>
      </c>
      <c r="E390">
        <v>1.06</v>
      </c>
      <c r="F390">
        <v>0.34</v>
      </c>
      <c r="G390">
        <v>0.15</v>
      </c>
      <c r="H390">
        <v>0.06</v>
      </c>
      <c r="I390">
        <v>0.11</v>
      </c>
      <c r="J390">
        <v>0.31</v>
      </c>
      <c r="K390">
        <v>0.62</v>
      </c>
      <c r="L390">
        <v>1.48</v>
      </c>
      <c r="M390">
        <v>1.92</v>
      </c>
      <c r="N390">
        <v>15.85</v>
      </c>
    </row>
    <row r="391" spans="1:14" ht="12.75">
      <c r="A391" t="s">
        <v>599</v>
      </c>
      <c r="B391">
        <v>2.61</v>
      </c>
      <c r="C391">
        <v>2.18</v>
      </c>
      <c r="D391">
        <v>2.03</v>
      </c>
      <c r="E391">
        <v>1.49</v>
      </c>
      <c r="F391">
        <v>0.45</v>
      </c>
      <c r="G391">
        <v>0.04</v>
      </c>
      <c r="H391">
        <v>0.02</v>
      </c>
      <c r="I391">
        <v>0.16</v>
      </c>
      <c r="J391">
        <v>0.31</v>
      </c>
      <c r="K391">
        <v>0.46</v>
      </c>
      <c r="L391">
        <v>1.57</v>
      </c>
      <c r="M391">
        <v>1.53</v>
      </c>
      <c r="N391">
        <v>12.85</v>
      </c>
    </row>
    <row r="392" spans="1:14" ht="12.75">
      <c r="A392" t="s">
        <v>600</v>
      </c>
      <c r="B392">
        <v>5.82</v>
      </c>
      <c r="C392">
        <v>5.33</v>
      </c>
      <c r="D392">
        <v>4.01</v>
      </c>
      <c r="E392">
        <v>1.2</v>
      </c>
      <c r="F392">
        <v>0.73</v>
      </c>
      <c r="G392">
        <v>0.13</v>
      </c>
      <c r="H392">
        <v>0.01</v>
      </c>
      <c r="I392">
        <v>0.04</v>
      </c>
      <c r="J392">
        <v>0.25</v>
      </c>
      <c r="K392">
        <v>1.05</v>
      </c>
      <c r="L392">
        <v>2.91</v>
      </c>
      <c r="M392">
        <v>3.71</v>
      </c>
      <c r="N392">
        <v>25.19</v>
      </c>
    </row>
    <row r="393" spans="1:14" ht="12.75">
      <c r="A393" t="s">
        <v>803</v>
      </c>
      <c r="B393">
        <v>12.31</v>
      </c>
      <c r="C393">
        <v>11.43</v>
      </c>
      <c r="D393">
        <v>9.84</v>
      </c>
      <c r="E393">
        <v>5.57</v>
      </c>
      <c r="F393">
        <v>3.26</v>
      </c>
      <c r="G393">
        <v>1.2</v>
      </c>
      <c r="H393">
        <v>0.21</v>
      </c>
      <c r="I393">
        <v>0.32</v>
      </c>
      <c r="J393">
        <v>1.11</v>
      </c>
      <c r="K393">
        <v>3.95</v>
      </c>
      <c r="L393" t="s">
        <v>804</v>
      </c>
      <c r="M393">
        <v>1.26</v>
      </c>
      <c r="N393">
        <v>68.72</v>
      </c>
    </row>
    <row r="394" spans="1:14" ht="12.75">
      <c r="A394" t="s">
        <v>805</v>
      </c>
      <c r="B394">
        <v>0</v>
      </c>
      <c r="C394">
        <v>0</v>
      </c>
      <c r="D394">
        <v>0</v>
      </c>
      <c r="E394">
        <v>0</v>
      </c>
      <c r="F394">
        <v>3.37</v>
      </c>
      <c r="G394">
        <v>0.99</v>
      </c>
      <c r="H394">
        <v>0.08</v>
      </c>
      <c r="I394">
        <v>0.47</v>
      </c>
      <c r="J394">
        <v>0.73</v>
      </c>
      <c r="K394">
        <v>4.07</v>
      </c>
      <c r="L394">
        <v>0</v>
      </c>
      <c r="M394">
        <v>0</v>
      </c>
      <c r="N394">
        <v>9.71</v>
      </c>
    </row>
    <row r="395" spans="1:14" ht="12.75">
      <c r="A395" t="s">
        <v>605</v>
      </c>
      <c r="B395">
        <v>2.75</v>
      </c>
      <c r="C395">
        <v>2.18</v>
      </c>
      <c r="D395">
        <v>2.53</v>
      </c>
      <c r="E395">
        <v>1.05</v>
      </c>
      <c r="F395">
        <v>0.34</v>
      </c>
      <c r="G395">
        <v>0.09</v>
      </c>
      <c r="H395">
        <v>0.05</v>
      </c>
      <c r="I395">
        <v>0.09</v>
      </c>
      <c r="J395">
        <v>0.22</v>
      </c>
      <c r="K395">
        <v>0.46</v>
      </c>
      <c r="L395">
        <v>1.44</v>
      </c>
      <c r="M395">
        <v>1.58</v>
      </c>
      <c r="N395">
        <v>12.78</v>
      </c>
    </row>
    <row r="396" spans="1:14" ht="12.75">
      <c r="A396" t="s">
        <v>606</v>
      </c>
      <c r="B396">
        <v>1.1</v>
      </c>
      <c r="C396">
        <v>0.72</v>
      </c>
      <c r="D396">
        <v>0.59</v>
      </c>
      <c r="E396">
        <v>0.4</v>
      </c>
      <c r="F396">
        <v>0.11</v>
      </c>
      <c r="G396">
        <v>0.06</v>
      </c>
      <c r="H396">
        <v>0.05</v>
      </c>
      <c r="I396">
        <v>0.06</v>
      </c>
      <c r="J396">
        <v>0.16</v>
      </c>
      <c r="K396">
        <v>0.19</v>
      </c>
      <c r="L396">
        <v>0.87</v>
      </c>
      <c r="M396">
        <v>0.75</v>
      </c>
      <c r="N396">
        <v>5.06</v>
      </c>
    </row>
    <row r="397" spans="1:14" ht="12.75">
      <c r="A397" t="s">
        <v>607</v>
      </c>
      <c r="B397">
        <v>1.69</v>
      </c>
      <c r="C397">
        <v>1.75</v>
      </c>
      <c r="D397">
        <v>1.48</v>
      </c>
      <c r="E397">
        <v>0.35</v>
      </c>
      <c r="F397">
        <v>0.12</v>
      </c>
      <c r="G397">
        <v>0.06</v>
      </c>
      <c r="H397">
        <v>0.11</v>
      </c>
      <c r="I397">
        <v>0.17</v>
      </c>
      <c r="J397">
        <v>0.21</v>
      </c>
      <c r="K397">
        <v>0.31</v>
      </c>
      <c r="L397">
        <v>0.48</v>
      </c>
      <c r="M397">
        <v>1.09</v>
      </c>
      <c r="N397">
        <v>7.82</v>
      </c>
    </row>
    <row r="398" spans="1:14" ht="12.75">
      <c r="A398" t="s">
        <v>808</v>
      </c>
      <c r="B398">
        <v>11.81</v>
      </c>
      <c r="C398">
        <v>7.83</v>
      </c>
      <c r="D398">
        <v>6.95</v>
      </c>
      <c r="E398">
        <v>4.46</v>
      </c>
      <c r="F398">
        <v>1.73</v>
      </c>
      <c r="G398">
        <v>0.68</v>
      </c>
      <c r="H398">
        <v>0.01</v>
      </c>
      <c r="I398">
        <v>0.15</v>
      </c>
      <c r="J398">
        <v>0.76</v>
      </c>
      <c r="K398">
        <v>3.05</v>
      </c>
      <c r="L398">
        <v>5.91</v>
      </c>
      <c r="M398">
        <v>9.04</v>
      </c>
      <c r="N398">
        <v>52.38</v>
      </c>
    </row>
    <row r="399" spans="1:14" ht="12.75">
      <c r="A399" t="s">
        <v>809</v>
      </c>
      <c r="B399">
        <v>1.67</v>
      </c>
      <c r="C399">
        <v>1.66</v>
      </c>
      <c r="D399">
        <v>1.8</v>
      </c>
      <c r="E399">
        <v>1.09</v>
      </c>
      <c r="F399">
        <v>1.34</v>
      </c>
      <c r="G399">
        <v>1.17</v>
      </c>
      <c r="H399">
        <v>0.51</v>
      </c>
      <c r="I399">
        <v>0.54</v>
      </c>
      <c r="J399">
        <v>0.5</v>
      </c>
      <c r="K399">
        <v>1.26</v>
      </c>
      <c r="L399">
        <v>1.56</v>
      </c>
      <c r="M399">
        <v>1.77</v>
      </c>
      <c r="N399">
        <v>14.87</v>
      </c>
    </row>
    <row r="400" spans="1:14" ht="12.75">
      <c r="A400" t="s">
        <v>810</v>
      </c>
      <c r="B400">
        <v>3.16</v>
      </c>
      <c r="C400">
        <v>2.4</v>
      </c>
      <c r="D400">
        <v>2.17</v>
      </c>
      <c r="E400">
        <v>2.11</v>
      </c>
      <c r="F400">
        <v>0.27</v>
      </c>
      <c r="G400">
        <v>0.11</v>
      </c>
      <c r="H400">
        <v>0.06</v>
      </c>
      <c r="I400">
        <v>0.1</v>
      </c>
      <c r="J400">
        <v>0.13</v>
      </c>
      <c r="K400">
        <v>0.25</v>
      </c>
      <c r="L400">
        <v>3.6</v>
      </c>
      <c r="M400">
        <v>3.62</v>
      </c>
      <c r="N400">
        <v>17.98</v>
      </c>
    </row>
    <row r="401" spans="1:14" ht="12.75">
      <c r="A401" t="s">
        <v>811</v>
      </c>
      <c r="B401">
        <v>2.37</v>
      </c>
      <c r="C401">
        <v>2.64</v>
      </c>
      <c r="D401">
        <v>2.34</v>
      </c>
      <c r="E401">
        <v>1.12</v>
      </c>
      <c r="F401">
        <v>0.49</v>
      </c>
      <c r="G401">
        <v>0.07</v>
      </c>
      <c r="H401">
        <v>0.04</v>
      </c>
      <c r="I401">
        <v>0.1</v>
      </c>
      <c r="J401">
        <v>0.29</v>
      </c>
      <c r="K401">
        <v>0.44</v>
      </c>
      <c r="L401">
        <v>1.46</v>
      </c>
      <c r="M401">
        <v>1.65</v>
      </c>
      <c r="N401">
        <v>13.01</v>
      </c>
    </row>
    <row r="402" spans="1:14" ht="12.75">
      <c r="A402" t="s">
        <v>812</v>
      </c>
      <c r="B402">
        <v>5.37</v>
      </c>
      <c r="C402">
        <v>4.24</v>
      </c>
      <c r="D402">
        <v>3.49</v>
      </c>
      <c r="E402">
        <v>1.4</v>
      </c>
      <c r="F402">
        <v>0.31</v>
      </c>
      <c r="G402">
        <v>0.07</v>
      </c>
      <c r="H402">
        <v>0.02</v>
      </c>
      <c r="I402">
        <v>0.08</v>
      </c>
      <c r="J402">
        <v>0.32</v>
      </c>
      <c r="K402">
        <v>0.47</v>
      </c>
      <c r="L402">
        <v>2.62</v>
      </c>
      <c r="M402">
        <v>3.17</v>
      </c>
      <c r="N402">
        <v>21.56</v>
      </c>
    </row>
    <row r="403" spans="1:14" ht="12.75">
      <c r="A403" t="s">
        <v>813</v>
      </c>
      <c r="B403">
        <v>4.84</v>
      </c>
      <c r="C403">
        <v>3.49</v>
      </c>
      <c r="D403">
        <v>2.63</v>
      </c>
      <c r="E403">
        <v>1.08</v>
      </c>
      <c r="F403">
        <v>0.36</v>
      </c>
      <c r="G403">
        <v>0.29</v>
      </c>
      <c r="H403">
        <v>0.08</v>
      </c>
      <c r="I403">
        <v>0.12</v>
      </c>
      <c r="J403">
        <v>0.27</v>
      </c>
      <c r="K403">
        <v>1.33</v>
      </c>
      <c r="L403">
        <v>3.21</v>
      </c>
      <c r="M403">
        <v>3.95</v>
      </c>
      <c r="N403">
        <v>21.65</v>
      </c>
    </row>
    <row r="404" spans="1:14" ht="12.75">
      <c r="A404" t="s">
        <v>814</v>
      </c>
      <c r="B404">
        <v>2.97</v>
      </c>
      <c r="C404">
        <v>2.88</v>
      </c>
      <c r="D404">
        <v>1.84</v>
      </c>
      <c r="E404">
        <v>0.42</v>
      </c>
      <c r="F404">
        <v>0.64</v>
      </c>
      <c r="G404">
        <v>0.36</v>
      </c>
      <c r="H404">
        <v>0.56</v>
      </c>
      <c r="I404">
        <v>0.37</v>
      </c>
      <c r="J404">
        <v>0.45</v>
      </c>
      <c r="K404">
        <v>0.68</v>
      </c>
      <c r="L404">
        <v>1.27</v>
      </c>
      <c r="M404">
        <v>1.59</v>
      </c>
      <c r="N404">
        <v>14.03</v>
      </c>
    </row>
    <row r="405" spans="1:14" ht="12.75">
      <c r="A405" t="s">
        <v>815</v>
      </c>
      <c r="B405">
        <v>2.41</v>
      </c>
      <c r="C405">
        <v>2.06</v>
      </c>
      <c r="D405">
        <v>1.8</v>
      </c>
      <c r="E405">
        <v>1.33</v>
      </c>
      <c r="F405">
        <v>0.41</v>
      </c>
      <c r="G405">
        <v>0.06</v>
      </c>
      <c r="H405">
        <v>0.01</v>
      </c>
      <c r="I405">
        <v>0.04</v>
      </c>
      <c r="J405">
        <v>0.2</v>
      </c>
      <c r="K405">
        <v>0.52</v>
      </c>
      <c r="L405">
        <v>1.63</v>
      </c>
      <c r="M405">
        <v>2.19</v>
      </c>
      <c r="N405">
        <v>12.66</v>
      </c>
    </row>
    <row r="406" spans="1:14" ht="12.75">
      <c r="A406" t="s">
        <v>816</v>
      </c>
      <c r="B406">
        <v>5.09</v>
      </c>
      <c r="C406">
        <v>3.55</v>
      </c>
      <c r="D406">
        <v>3.24</v>
      </c>
      <c r="E406">
        <v>2.34</v>
      </c>
      <c r="F406">
        <v>0.56</v>
      </c>
      <c r="G406">
        <v>0.21</v>
      </c>
      <c r="H406">
        <v>0.17</v>
      </c>
      <c r="I406">
        <v>0.22</v>
      </c>
      <c r="J406">
        <v>0.29</v>
      </c>
      <c r="K406">
        <v>1.9</v>
      </c>
      <c r="L406">
        <v>4.18</v>
      </c>
      <c r="M406">
        <v>4.33</v>
      </c>
      <c r="N406">
        <v>26.08</v>
      </c>
    </row>
    <row r="407" spans="1:14" ht="12.75">
      <c r="A407" t="s">
        <v>817</v>
      </c>
      <c r="B407">
        <v>2.73</v>
      </c>
      <c r="C407">
        <v>2.31</v>
      </c>
      <c r="D407">
        <v>2.49</v>
      </c>
      <c r="E407">
        <v>1.3</v>
      </c>
      <c r="F407">
        <v>0.51</v>
      </c>
      <c r="G407">
        <v>0.16</v>
      </c>
      <c r="H407">
        <v>0.01</v>
      </c>
      <c r="I407">
        <v>0.03</v>
      </c>
      <c r="J407">
        <v>0.29</v>
      </c>
      <c r="K407">
        <v>0.65</v>
      </c>
      <c r="L407">
        <v>1.6</v>
      </c>
      <c r="M407">
        <v>1.98</v>
      </c>
      <c r="N407">
        <v>14.06</v>
      </c>
    </row>
    <row r="408" spans="1:14" ht="12.75">
      <c r="A408" t="s">
        <v>818</v>
      </c>
      <c r="B408">
        <v>2.35</v>
      </c>
      <c r="C408">
        <v>2.05</v>
      </c>
      <c r="D408">
        <v>2.14</v>
      </c>
      <c r="E408">
        <v>1.1</v>
      </c>
      <c r="F408">
        <v>0.43</v>
      </c>
      <c r="G408">
        <v>0.1</v>
      </c>
      <c r="H408">
        <v>0.01</v>
      </c>
      <c r="I408">
        <v>0.02</v>
      </c>
      <c r="J408">
        <v>0.27</v>
      </c>
      <c r="K408">
        <v>0.54</v>
      </c>
      <c r="L408">
        <v>1.42</v>
      </c>
      <c r="M408">
        <v>1.6</v>
      </c>
      <c r="N408">
        <v>12.03</v>
      </c>
    </row>
    <row r="409" spans="1:14" ht="12.75">
      <c r="A409" t="s">
        <v>819</v>
      </c>
      <c r="B409">
        <v>1.36</v>
      </c>
      <c r="C409">
        <v>1.39</v>
      </c>
      <c r="D409">
        <v>0.8</v>
      </c>
      <c r="E409">
        <v>0.42</v>
      </c>
      <c r="F409">
        <v>0.12</v>
      </c>
      <c r="G409">
        <v>0</v>
      </c>
      <c r="H409">
        <v>0.02</v>
      </c>
      <c r="I409">
        <v>0.01</v>
      </c>
      <c r="J409">
        <v>0.3</v>
      </c>
      <c r="K409">
        <v>0.56</v>
      </c>
      <c r="L409">
        <v>1.29</v>
      </c>
      <c r="M409">
        <v>1.09</v>
      </c>
      <c r="N409">
        <v>7.36</v>
      </c>
    </row>
    <row r="410" spans="1:14" ht="12.75">
      <c r="A410" t="s">
        <v>820</v>
      </c>
      <c r="B410">
        <v>2.69</v>
      </c>
      <c r="C410">
        <v>1.33</v>
      </c>
      <c r="D410">
        <v>1.34</v>
      </c>
      <c r="E410">
        <v>1.18</v>
      </c>
      <c r="F410">
        <v>1.5</v>
      </c>
      <c r="G410">
        <v>1.62</v>
      </c>
      <c r="H410">
        <v>0.22</v>
      </c>
      <c r="I410">
        <v>0.85</v>
      </c>
      <c r="J410">
        <v>0.66</v>
      </c>
      <c r="K410">
        <v>1.39</v>
      </c>
      <c r="L410">
        <v>2.45</v>
      </c>
      <c r="M410">
        <v>2.8</v>
      </c>
      <c r="N410">
        <v>18.03</v>
      </c>
    </row>
    <row r="411" spans="1:14" ht="12.75">
      <c r="A411" t="s">
        <v>821</v>
      </c>
      <c r="B411">
        <v>4.67</v>
      </c>
      <c r="C411">
        <v>2.47</v>
      </c>
      <c r="D411">
        <v>2.31</v>
      </c>
      <c r="E411">
        <v>1.65</v>
      </c>
      <c r="F411">
        <v>0.42</v>
      </c>
      <c r="G411">
        <v>0.05</v>
      </c>
      <c r="H411">
        <v>0.03</v>
      </c>
      <c r="I411">
        <v>0.05</v>
      </c>
      <c r="J411">
        <v>0.08</v>
      </c>
      <c r="K411">
        <v>0.44</v>
      </c>
      <c r="L411">
        <v>1.64</v>
      </c>
      <c r="M411">
        <v>2.42</v>
      </c>
      <c r="N411">
        <v>16.23</v>
      </c>
    </row>
    <row r="412" spans="1:14" ht="12.75">
      <c r="A412" t="s">
        <v>822</v>
      </c>
      <c r="B412">
        <v>3.01</v>
      </c>
      <c r="C412">
        <v>2.59</v>
      </c>
      <c r="D412">
        <v>2.12</v>
      </c>
      <c r="E412">
        <v>1.08</v>
      </c>
      <c r="F412">
        <v>0.43</v>
      </c>
      <c r="G412">
        <v>0.1</v>
      </c>
      <c r="H412">
        <v>0.02</v>
      </c>
      <c r="I412">
        <v>0.05</v>
      </c>
      <c r="J412">
        <v>0.16</v>
      </c>
      <c r="K412">
        <v>0.71</v>
      </c>
      <c r="L412">
        <v>1.73</v>
      </c>
      <c r="M412">
        <v>2.47</v>
      </c>
      <c r="N412">
        <v>14.47</v>
      </c>
    </row>
    <row r="413" spans="1:14" ht="12.75">
      <c r="A413" t="s">
        <v>823</v>
      </c>
      <c r="B413">
        <v>1.57</v>
      </c>
      <c r="C413">
        <v>1.1</v>
      </c>
      <c r="D413">
        <v>0.74</v>
      </c>
      <c r="E413">
        <v>0.59</v>
      </c>
      <c r="F413">
        <v>0.08</v>
      </c>
      <c r="G413">
        <v>0.02</v>
      </c>
      <c r="H413">
        <v>0.23</v>
      </c>
      <c r="I413">
        <v>0.24</v>
      </c>
      <c r="J413">
        <v>0.36</v>
      </c>
      <c r="K413">
        <v>0.32</v>
      </c>
      <c r="L413">
        <v>0.67</v>
      </c>
      <c r="M413">
        <v>0.67</v>
      </c>
      <c r="N413">
        <v>6.59</v>
      </c>
    </row>
    <row r="414" spans="1:14" ht="12.75">
      <c r="A414" t="s">
        <v>824</v>
      </c>
      <c r="B414">
        <v>2.93</v>
      </c>
      <c r="C414">
        <v>2.36</v>
      </c>
      <c r="D414">
        <v>2.12</v>
      </c>
      <c r="E414">
        <v>1.18</v>
      </c>
      <c r="F414">
        <v>0.28</v>
      </c>
      <c r="G414">
        <v>0.02</v>
      </c>
      <c r="H414">
        <v>0.01</v>
      </c>
      <c r="I414">
        <v>0.07</v>
      </c>
      <c r="J414">
        <v>0.17</v>
      </c>
      <c r="K414">
        <v>0.48</v>
      </c>
      <c r="L414">
        <v>1.59</v>
      </c>
      <c r="M414">
        <v>2.44</v>
      </c>
      <c r="N414">
        <v>13.65</v>
      </c>
    </row>
    <row r="415" spans="1:14" ht="12.75">
      <c r="A415" t="s">
        <v>825</v>
      </c>
      <c r="B415">
        <v>2.03</v>
      </c>
      <c r="C415">
        <v>1.35</v>
      </c>
      <c r="D415">
        <v>1.44</v>
      </c>
      <c r="E415">
        <v>0.95</v>
      </c>
      <c r="F415">
        <v>0.32</v>
      </c>
      <c r="G415">
        <v>0.04</v>
      </c>
      <c r="H415">
        <v>0.02</v>
      </c>
      <c r="I415">
        <v>0.05</v>
      </c>
      <c r="J415">
        <v>0.23</v>
      </c>
      <c r="K415">
        <v>0.38</v>
      </c>
      <c r="L415">
        <v>0.78</v>
      </c>
      <c r="M415">
        <v>0.95</v>
      </c>
      <c r="N415">
        <v>8.54</v>
      </c>
    </row>
    <row r="416" spans="1:14" ht="12.75">
      <c r="A416" t="s">
        <v>826</v>
      </c>
      <c r="B416">
        <v>10.11</v>
      </c>
      <c r="C416">
        <v>9.04</v>
      </c>
      <c r="D416">
        <v>7.53</v>
      </c>
      <c r="E416">
        <v>3.07</v>
      </c>
      <c r="F416">
        <v>1.27</v>
      </c>
      <c r="G416">
        <v>0.7</v>
      </c>
      <c r="H416">
        <v>0.45</v>
      </c>
      <c r="I416">
        <v>0.32</v>
      </c>
      <c r="J416">
        <v>1.46</v>
      </c>
      <c r="K416">
        <v>1.95</v>
      </c>
      <c r="L416">
        <v>4.44</v>
      </c>
      <c r="M416">
        <v>6.29</v>
      </c>
      <c r="N416">
        <v>46.63</v>
      </c>
    </row>
    <row r="417" spans="1:14" ht="12.75">
      <c r="A417" t="s">
        <v>827</v>
      </c>
      <c r="B417">
        <v>3.56</v>
      </c>
      <c r="C417">
        <v>2.97</v>
      </c>
      <c r="D417">
        <v>2.66</v>
      </c>
      <c r="E417">
        <v>1.33</v>
      </c>
      <c r="F417">
        <v>0.5</v>
      </c>
      <c r="G417">
        <v>0.14</v>
      </c>
      <c r="H417">
        <v>0.05</v>
      </c>
      <c r="I417">
        <v>0.05</v>
      </c>
      <c r="J417">
        <v>0.31</v>
      </c>
      <c r="K417">
        <v>0.92</v>
      </c>
      <c r="L417">
        <v>2.26</v>
      </c>
      <c r="M417">
        <v>2.82</v>
      </c>
      <c r="N417">
        <v>17.57</v>
      </c>
    </row>
    <row r="418" spans="1:14" ht="12.75">
      <c r="A418" t="s">
        <v>630</v>
      </c>
      <c r="B418">
        <v>3.07</v>
      </c>
      <c r="C418">
        <v>3.15</v>
      </c>
      <c r="D418">
        <v>2.78</v>
      </c>
      <c r="E418">
        <v>1.19</v>
      </c>
      <c r="F418">
        <v>0.26</v>
      </c>
      <c r="G418">
        <v>0.04</v>
      </c>
      <c r="H418">
        <v>0.02</v>
      </c>
      <c r="I418">
        <v>0.03</v>
      </c>
      <c r="J418">
        <v>0.2</v>
      </c>
      <c r="K418">
        <v>0.46</v>
      </c>
      <c r="L418">
        <v>1.56</v>
      </c>
      <c r="M418">
        <v>2.06</v>
      </c>
      <c r="N418">
        <v>14.82</v>
      </c>
    </row>
    <row r="419" spans="1:14" ht="12.75">
      <c r="A419" t="s">
        <v>830</v>
      </c>
      <c r="B419">
        <v>1.6</v>
      </c>
      <c r="C419">
        <v>1.31</v>
      </c>
      <c r="D419">
        <v>1.04</v>
      </c>
      <c r="E419">
        <v>0.72</v>
      </c>
      <c r="F419">
        <v>0.29</v>
      </c>
      <c r="G419">
        <v>0.09</v>
      </c>
      <c r="H419">
        <v>0.01</v>
      </c>
      <c r="I419">
        <v>0.04</v>
      </c>
      <c r="J419">
        <v>0.15</v>
      </c>
      <c r="K419">
        <v>0.36</v>
      </c>
      <c r="L419">
        <v>0.8</v>
      </c>
      <c r="M419">
        <v>1.43</v>
      </c>
      <c r="N419">
        <v>7.84</v>
      </c>
    </row>
    <row r="420" spans="1:14" ht="12.75">
      <c r="A420" t="s">
        <v>831</v>
      </c>
      <c r="B420">
        <v>2.65</v>
      </c>
      <c r="C420">
        <v>2.84</v>
      </c>
      <c r="D420">
        <v>1.73</v>
      </c>
      <c r="E420">
        <v>0.99</v>
      </c>
      <c r="F420">
        <v>0.13</v>
      </c>
      <c r="G420">
        <v>0.05</v>
      </c>
      <c r="H420">
        <v>0</v>
      </c>
      <c r="I420">
        <v>0.03</v>
      </c>
      <c r="J420">
        <v>0.2</v>
      </c>
      <c r="K420">
        <v>0.32</v>
      </c>
      <c r="L420">
        <v>1.36</v>
      </c>
      <c r="M420">
        <v>2.29</v>
      </c>
      <c r="N420">
        <v>12.59</v>
      </c>
    </row>
    <row r="421" spans="1:14" ht="12.75">
      <c r="A421" t="s">
        <v>832</v>
      </c>
      <c r="B421">
        <v>2.74</v>
      </c>
      <c r="C421">
        <v>2.83</v>
      </c>
      <c r="D421">
        <v>2.07</v>
      </c>
      <c r="E421">
        <v>0.75</v>
      </c>
      <c r="F421">
        <v>0.17</v>
      </c>
      <c r="G421">
        <v>0.07</v>
      </c>
      <c r="H421">
        <v>0.02</v>
      </c>
      <c r="I421">
        <v>0.08</v>
      </c>
      <c r="J421">
        <v>0.22</v>
      </c>
      <c r="K421">
        <v>0.3</v>
      </c>
      <c r="L421">
        <v>1.35</v>
      </c>
      <c r="M421">
        <v>1.65</v>
      </c>
      <c r="N421">
        <v>12.25</v>
      </c>
    </row>
    <row r="422" spans="1:14" ht="12.75">
      <c r="A422" t="s">
        <v>833</v>
      </c>
      <c r="B422">
        <v>1.73</v>
      </c>
      <c r="C422">
        <v>1.28</v>
      </c>
      <c r="D422">
        <v>1.02</v>
      </c>
      <c r="E422">
        <v>0.51</v>
      </c>
      <c r="F422">
        <v>1.08</v>
      </c>
      <c r="G422">
        <v>0.59</v>
      </c>
      <c r="H422">
        <v>0.33</v>
      </c>
      <c r="I422">
        <v>0.61</v>
      </c>
      <c r="J422">
        <v>0.32</v>
      </c>
      <c r="K422">
        <v>0.7</v>
      </c>
      <c r="L422">
        <v>1.17</v>
      </c>
      <c r="M422">
        <v>1.67</v>
      </c>
      <c r="N422">
        <v>11.01</v>
      </c>
    </row>
    <row r="423" spans="1:14" ht="12.75">
      <c r="A423" t="s">
        <v>834</v>
      </c>
      <c r="B423">
        <v>4.4</v>
      </c>
      <c r="C423">
        <v>2</v>
      </c>
      <c r="D423">
        <v>2.08</v>
      </c>
      <c r="E423">
        <v>1.4</v>
      </c>
      <c r="F423">
        <v>1.07</v>
      </c>
      <c r="G423">
        <v>1.23</v>
      </c>
      <c r="H423">
        <v>0.33</v>
      </c>
      <c r="I423">
        <v>0.54</v>
      </c>
      <c r="J423">
        <v>0.51</v>
      </c>
      <c r="K423">
        <v>1.15</v>
      </c>
      <c r="L423">
        <v>3.15</v>
      </c>
      <c r="M423">
        <v>3.91</v>
      </c>
      <c r="N423">
        <v>21.77</v>
      </c>
    </row>
    <row r="424" spans="1:14" ht="12.75">
      <c r="A424" t="s">
        <v>835</v>
      </c>
      <c r="B424">
        <v>3.12</v>
      </c>
      <c r="C424">
        <v>3.4</v>
      </c>
      <c r="D424">
        <v>3</v>
      </c>
      <c r="E424">
        <v>1.34</v>
      </c>
      <c r="F424">
        <v>0.33</v>
      </c>
      <c r="G424">
        <v>0.05</v>
      </c>
      <c r="H424">
        <v>0.03</v>
      </c>
      <c r="I424">
        <v>0.03</v>
      </c>
      <c r="J424">
        <v>0.27</v>
      </c>
      <c r="K424">
        <v>0.52</v>
      </c>
      <c r="L424">
        <v>1.5</v>
      </c>
      <c r="M424">
        <v>2.23</v>
      </c>
      <c r="N424">
        <v>15.82</v>
      </c>
    </row>
    <row r="425" spans="1:14" ht="12.75">
      <c r="A425" t="s">
        <v>638</v>
      </c>
      <c r="B425">
        <v>2.76</v>
      </c>
      <c r="C425">
        <v>2.6</v>
      </c>
      <c r="D425">
        <v>2</v>
      </c>
      <c r="E425">
        <v>0.8</v>
      </c>
      <c r="F425">
        <v>0.16</v>
      </c>
      <c r="G425">
        <v>0.06</v>
      </c>
      <c r="H425">
        <v>0.02</v>
      </c>
      <c r="I425">
        <v>0.08</v>
      </c>
      <c r="J425">
        <v>0.17</v>
      </c>
      <c r="K425">
        <v>0.3</v>
      </c>
      <c r="L425">
        <v>1.51</v>
      </c>
      <c r="M425">
        <v>1.69</v>
      </c>
      <c r="N425">
        <v>12.15</v>
      </c>
    </row>
    <row r="426" spans="1:14" ht="12.75">
      <c r="A426" t="s">
        <v>639</v>
      </c>
      <c r="B426">
        <v>3.19</v>
      </c>
      <c r="C426">
        <v>3.31</v>
      </c>
      <c r="D426">
        <v>2.48</v>
      </c>
      <c r="E426">
        <v>1.07</v>
      </c>
      <c r="F426">
        <v>0.26</v>
      </c>
      <c r="G426">
        <v>0.06</v>
      </c>
      <c r="H426">
        <v>0.01</v>
      </c>
      <c r="I426">
        <v>0.06</v>
      </c>
      <c r="J426">
        <v>0.29</v>
      </c>
      <c r="K426">
        <v>0.4</v>
      </c>
      <c r="L426">
        <v>1.32</v>
      </c>
      <c r="M426">
        <v>2.34</v>
      </c>
      <c r="N426">
        <v>14.79</v>
      </c>
    </row>
    <row r="427" spans="1:14" ht="12.75">
      <c r="A427" t="s">
        <v>640</v>
      </c>
      <c r="B427">
        <v>1.87</v>
      </c>
      <c r="C427">
        <v>1.76</v>
      </c>
      <c r="D427">
        <v>1.39</v>
      </c>
      <c r="E427">
        <v>0.74</v>
      </c>
      <c r="F427">
        <v>0.36</v>
      </c>
      <c r="G427">
        <v>0.06</v>
      </c>
      <c r="H427">
        <v>0.02</v>
      </c>
      <c r="I427">
        <v>0.03</v>
      </c>
      <c r="J427">
        <v>0.25</v>
      </c>
      <c r="K427">
        <v>0.49</v>
      </c>
      <c r="L427">
        <v>1.14</v>
      </c>
      <c r="M427">
        <v>1.36</v>
      </c>
      <c r="N427">
        <v>9.47</v>
      </c>
    </row>
    <row r="428" spans="1:14" ht="12.75">
      <c r="A428" t="s">
        <v>641</v>
      </c>
      <c r="B428">
        <v>1.73</v>
      </c>
      <c r="C428">
        <v>1.56</v>
      </c>
      <c r="D428">
        <v>1.2</v>
      </c>
      <c r="E428">
        <v>0.63</v>
      </c>
      <c r="F428">
        <v>0.31</v>
      </c>
      <c r="G428">
        <v>0.05</v>
      </c>
      <c r="H428">
        <v>0.04</v>
      </c>
      <c r="I428">
        <v>0.05</v>
      </c>
      <c r="J428">
        <v>0.28</v>
      </c>
      <c r="K428">
        <v>0.41</v>
      </c>
      <c r="L428">
        <v>1.07</v>
      </c>
      <c r="M428">
        <v>1.21</v>
      </c>
      <c r="N428">
        <v>8.54</v>
      </c>
    </row>
    <row r="429" spans="1:14" ht="12.75">
      <c r="A429" t="s">
        <v>642</v>
      </c>
      <c r="B429">
        <v>1.8</v>
      </c>
      <c r="C429">
        <v>1.72</v>
      </c>
      <c r="D429">
        <v>1.34</v>
      </c>
      <c r="E429">
        <v>0.46</v>
      </c>
      <c r="F429">
        <v>0.3</v>
      </c>
      <c r="G429">
        <v>0.05</v>
      </c>
      <c r="H429">
        <v>0.03</v>
      </c>
      <c r="I429">
        <v>0.03</v>
      </c>
      <c r="J429">
        <v>0.29</v>
      </c>
      <c r="K429">
        <v>0.44</v>
      </c>
      <c r="L429">
        <v>0.98</v>
      </c>
      <c r="M429">
        <v>1.1</v>
      </c>
      <c r="N429">
        <v>8.54</v>
      </c>
    </row>
    <row r="430" spans="1:14" ht="12.75">
      <c r="A430" t="s">
        <v>643</v>
      </c>
      <c r="B430">
        <v>5.6</v>
      </c>
      <c r="C430">
        <v>4.67</v>
      </c>
      <c r="D430">
        <v>3.79</v>
      </c>
      <c r="E430">
        <v>1.61</v>
      </c>
      <c r="F430">
        <v>0.48</v>
      </c>
      <c r="G430">
        <v>0.09</v>
      </c>
      <c r="H430">
        <v>0.03</v>
      </c>
      <c r="I430">
        <v>0.06</v>
      </c>
      <c r="J430">
        <v>0.25</v>
      </c>
      <c r="K430">
        <v>1.08</v>
      </c>
      <c r="L430">
        <v>2.88</v>
      </c>
      <c r="M430">
        <v>4.25</v>
      </c>
      <c r="N430">
        <v>24.79</v>
      </c>
    </row>
    <row r="431" spans="1:14" ht="12.75">
      <c r="A431" t="s">
        <v>644</v>
      </c>
      <c r="B431">
        <v>10.52</v>
      </c>
      <c r="C431">
        <v>9.26</v>
      </c>
      <c r="D431">
        <v>7.53</v>
      </c>
      <c r="E431">
        <v>3.65</v>
      </c>
      <c r="F431">
        <v>0.47</v>
      </c>
      <c r="G431">
        <v>0.27</v>
      </c>
      <c r="H431">
        <v>0.11</v>
      </c>
      <c r="I431">
        <v>0.15</v>
      </c>
      <c r="J431">
        <v>0.69</v>
      </c>
      <c r="K431">
        <v>2.74</v>
      </c>
      <c r="L431">
        <v>6.2</v>
      </c>
      <c r="M431">
        <v>8.04</v>
      </c>
      <c r="N431">
        <v>49.63</v>
      </c>
    </row>
    <row r="432" spans="1:14" ht="12.75">
      <c r="A432" t="s">
        <v>645</v>
      </c>
      <c r="B432">
        <v>5.38</v>
      </c>
      <c r="C432">
        <v>2.71</v>
      </c>
      <c r="D432">
        <v>5.42</v>
      </c>
      <c r="E432">
        <v>1.39</v>
      </c>
      <c r="F432">
        <v>0.75</v>
      </c>
      <c r="G432">
        <v>0.19</v>
      </c>
      <c r="H432">
        <v>0.04</v>
      </c>
      <c r="I432">
        <v>0.13</v>
      </c>
      <c r="J432">
        <v>0.03</v>
      </c>
      <c r="K432">
        <v>0.83</v>
      </c>
      <c r="L432">
        <v>3.81</v>
      </c>
      <c r="M432">
        <v>5.76</v>
      </c>
      <c r="N432">
        <v>26.44</v>
      </c>
    </row>
    <row r="433" spans="1:14" ht="12.75">
      <c r="A433" t="s">
        <v>646</v>
      </c>
      <c r="B433">
        <v>5.01</v>
      </c>
      <c r="C433">
        <v>5.15</v>
      </c>
      <c r="D433">
        <v>3.78</v>
      </c>
      <c r="E433">
        <v>1.81</v>
      </c>
      <c r="F433">
        <v>0.48</v>
      </c>
      <c r="G433">
        <v>0.05</v>
      </c>
      <c r="H433">
        <v>0.01</v>
      </c>
      <c r="I433">
        <v>0.04</v>
      </c>
      <c r="J433">
        <v>0.19</v>
      </c>
      <c r="K433">
        <v>0.65</v>
      </c>
      <c r="L433">
        <v>2.29</v>
      </c>
      <c r="M433">
        <v>3.1</v>
      </c>
      <c r="N433">
        <v>22.56</v>
      </c>
    </row>
    <row r="434" spans="1:14" ht="12.75">
      <c r="A434" t="s">
        <v>647</v>
      </c>
      <c r="B434">
        <v>2.97</v>
      </c>
      <c r="C434">
        <v>0.9</v>
      </c>
      <c r="D434">
        <v>1.86</v>
      </c>
      <c r="E434">
        <v>0.87</v>
      </c>
      <c r="F434">
        <v>0.44</v>
      </c>
      <c r="G434">
        <v>0.02</v>
      </c>
      <c r="H434">
        <v>0.03</v>
      </c>
      <c r="I434">
        <v>0.15</v>
      </c>
      <c r="J434">
        <v>0</v>
      </c>
      <c r="K434">
        <v>0.21</v>
      </c>
      <c r="L434">
        <v>1</v>
      </c>
      <c r="M434">
        <v>1.55</v>
      </c>
      <c r="N434">
        <v>10</v>
      </c>
    </row>
    <row r="435" spans="1:14" ht="12.75">
      <c r="A435" t="s">
        <v>648</v>
      </c>
      <c r="B435">
        <v>3.71</v>
      </c>
      <c r="C435">
        <v>2.12</v>
      </c>
      <c r="D435">
        <v>1.95</v>
      </c>
      <c r="E435">
        <v>1.17</v>
      </c>
      <c r="F435">
        <v>1.4</v>
      </c>
      <c r="G435">
        <v>0.64</v>
      </c>
      <c r="H435">
        <v>0.22</v>
      </c>
      <c r="I435">
        <v>0.21</v>
      </c>
      <c r="J435">
        <v>0.45</v>
      </c>
      <c r="K435">
        <v>0.96</v>
      </c>
      <c r="L435">
        <v>2.26</v>
      </c>
      <c r="M435">
        <v>3.09</v>
      </c>
      <c r="N435">
        <v>18.18</v>
      </c>
    </row>
    <row r="436" spans="1:14" ht="12.75">
      <c r="A436" t="s">
        <v>649</v>
      </c>
      <c r="B436">
        <v>0.72</v>
      </c>
      <c r="C436">
        <v>0.5</v>
      </c>
      <c r="D436">
        <v>0.38</v>
      </c>
      <c r="E436">
        <v>0.26</v>
      </c>
      <c r="F436">
        <v>0.06</v>
      </c>
      <c r="G436">
        <v>0.01</v>
      </c>
      <c r="H436">
        <v>0.24</v>
      </c>
      <c r="I436">
        <v>0.3</v>
      </c>
      <c r="J436">
        <v>0.28</v>
      </c>
      <c r="K436">
        <v>0.13</v>
      </c>
      <c r="L436">
        <v>0.53</v>
      </c>
      <c r="M436">
        <v>0.63</v>
      </c>
      <c r="N436">
        <v>4.04</v>
      </c>
    </row>
    <row r="437" spans="1:14" ht="12.75">
      <c r="A437" t="s">
        <v>650</v>
      </c>
      <c r="B437">
        <v>6.46</v>
      </c>
      <c r="C437">
        <v>4.11</v>
      </c>
      <c r="D437">
        <v>3.75</v>
      </c>
      <c r="E437">
        <v>2.95</v>
      </c>
      <c r="F437">
        <v>0.83</v>
      </c>
      <c r="G437">
        <v>0.14</v>
      </c>
      <c r="H437">
        <v>0.03</v>
      </c>
      <c r="I437">
        <v>0.02</v>
      </c>
      <c r="J437">
        <v>0.31</v>
      </c>
      <c r="K437">
        <v>0.61</v>
      </c>
      <c r="L437">
        <v>3.38</v>
      </c>
      <c r="M437">
        <v>4.81</v>
      </c>
      <c r="N437">
        <v>27.4</v>
      </c>
    </row>
    <row r="438" spans="1:14" ht="12.75">
      <c r="A438" t="s">
        <v>651</v>
      </c>
      <c r="B438">
        <v>8.54</v>
      </c>
      <c r="C438">
        <v>7.06</v>
      </c>
      <c r="D438">
        <v>6.16</v>
      </c>
      <c r="E438">
        <v>2.48</v>
      </c>
      <c r="F438">
        <v>0.81</v>
      </c>
      <c r="G438">
        <v>0.09</v>
      </c>
      <c r="H438">
        <v>0.07</v>
      </c>
      <c r="I438">
        <v>0.12</v>
      </c>
      <c r="J438">
        <v>0.49</v>
      </c>
      <c r="K438">
        <v>0.95</v>
      </c>
      <c r="L438">
        <v>3.41</v>
      </c>
      <c r="M438">
        <v>4.56</v>
      </c>
      <c r="N438">
        <v>34.74</v>
      </c>
    </row>
    <row r="439" spans="1:14" ht="12.75">
      <c r="A439" t="s">
        <v>652</v>
      </c>
      <c r="B439">
        <v>1.54</v>
      </c>
      <c r="C439">
        <v>1.16</v>
      </c>
      <c r="D439">
        <v>0.56</v>
      </c>
      <c r="E439">
        <v>0.95</v>
      </c>
      <c r="F439">
        <v>1.32</v>
      </c>
      <c r="G439">
        <v>0.96</v>
      </c>
      <c r="H439">
        <v>0.22</v>
      </c>
      <c r="I439">
        <v>0.4</v>
      </c>
      <c r="J439">
        <v>0.38</v>
      </c>
      <c r="K439">
        <v>0.88</v>
      </c>
      <c r="L439">
        <v>1.35</v>
      </c>
      <c r="M439">
        <v>1.37</v>
      </c>
      <c r="N439">
        <v>11.09</v>
      </c>
    </row>
    <row r="440" spans="1:14" ht="12.75">
      <c r="A440" t="s">
        <v>653</v>
      </c>
      <c r="B440">
        <v>2.12</v>
      </c>
      <c r="C440">
        <v>1.83</v>
      </c>
      <c r="D440">
        <v>1.88</v>
      </c>
      <c r="E440">
        <v>1.16</v>
      </c>
      <c r="F440">
        <v>0.45</v>
      </c>
      <c r="G440">
        <v>0.1</v>
      </c>
      <c r="H440">
        <v>0.01</v>
      </c>
      <c r="I440">
        <v>0.02</v>
      </c>
      <c r="J440">
        <v>0.18</v>
      </c>
      <c r="K440">
        <v>0.58</v>
      </c>
      <c r="L440">
        <v>1.3</v>
      </c>
      <c r="M440">
        <v>1.63</v>
      </c>
      <c r="N440">
        <v>11.26</v>
      </c>
    </row>
    <row r="441" spans="1:14" ht="12.75">
      <c r="A441" t="s">
        <v>654</v>
      </c>
      <c r="B441">
        <v>11.64</v>
      </c>
      <c r="C441">
        <v>9.04</v>
      </c>
      <c r="D441">
        <v>7.79</v>
      </c>
      <c r="E441">
        <v>3.65</v>
      </c>
      <c r="F441">
        <v>1.69</v>
      </c>
      <c r="G441">
        <v>0.51</v>
      </c>
      <c r="H441">
        <v>0.1</v>
      </c>
      <c r="I441">
        <v>0.55</v>
      </c>
      <c r="J441">
        <v>1.11</v>
      </c>
      <c r="K441">
        <v>4.21</v>
      </c>
      <c r="L441" t="s">
        <v>655</v>
      </c>
      <c r="M441">
        <v>2.05</v>
      </c>
      <c r="N441">
        <v>61.24</v>
      </c>
    </row>
    <row r="442" spans="1:14" ht="12.75">
      <c r="A442" t="s">
        <v>656</v>
      </c>
      <c r="B442">
        <v>5.87</v>
      </c>
      <c r="C442">
        <v>5.21</v>
      </c>
      <c r="D442">
        <v>2.7</v>
      </c>
      <c r="E442">
        <v>1.16</v>
      </c>
      <c r="F442">
        <v>1.62</v>
      </c>
      <c r="G442">
        <v>0.96</v>
      </c>
      <c r="H442">
        <v>0.28</v>
      </c>
      <c r="I442">
        <v>0.39</v>
      </c>
      <c r="J442">
        <v>0.63</v>
      </c>
      <c r="K442">
        <v>1.09</v>
      </c>
      <c r="L442">
        <v>1.91</v>
      </c>
      <c r="M442">
        <v>3.21</v>
      </c>
      <c r="N442">
        <v>25.03</v>
      </c>
    </row>
    <row r="443" spans="1:14" ht="12.75">
      <c r="A443" t="s">
        <v>657</v>
      </c>
      <c r="B443">
        <v>2.32</v>
      </c>
      <c r="C443">
        <v>2.29</v>
      </c>
      <c r="D443">
        <v>1.33</v>
      </c>
      <c r="E443">
        <v>1.16</v>
      </c>
      <c r="F443">
        <v>0.42</v>
      </c>
      <c r="G443">
        <v>0.1</v>
      </c>
      <c r="H443">
        <v>0</v>
      </c>
      <c r="I443">
        <v>0.04</v>
      </c>
      <c r="J443">
        <v>0.3</v>
      </c>
      <c r="K443">
        <v>0.9</v>
      </c>
      <c r="L443">
        <v>1.12</v>
      </c>
      <c r="M443">
        <v>1.61</v>
      </c>
      <c r="N443">
        <v>11.59</v>
      </c>
    </row>
    <row r="444" spans="1:14" ht="12.75">
      <c r="A444" t="s">
        <v>658</v>
      </c>
      <c r="B444">
        <v>2.45</v>
      </c>
      <c r="C444">
        <v>1.6</v>
      </c>
      <c r="D444">
        <v>1.53</v>
      </c>
      <c r="E444">
        <v>0.99</v>
      </c>
      <c r="F444">
        <v>0.18</v>
      </c>
      <c r="G444">
        <v>0.07</v>
      </c>
      <c r="H444">
        <v>0.1</v>
      </c>
      <c r="I444">
        <v>0.15</v>
      </c>
      <c r="J444">
        <v>0.14</v>
      </c>
      <c r="K444">
        <v>0.63</v>
      </c>
      <c r="L444">
        <v>1.96</v>
      </c>
      <c r="M444">
        <v>2.03</v>
      </c>
      <c r="N444">
        <v>11.83</v>
      </c>
    </row>
    <row r="445" spans="1:14" ht="12.75">
      <c r="A445" t="s">
        <v>659</v>
      </c>
      <c r="B445">
        <v>6.61</v>
      </c>
      <c r="C445">
        <v>5.47</v>
      </c>
      <c r="D445">
        <v>5.43</v>
      </c>
      <c r="E445">
        <v>3.45</v>
      </c>
      <c r="F445">
        <v>2.84</v>
      </c>
      <c r="G445">
        <v>1.66</v>
      </c>
      <c r="H445">
        <v>0.39</v>
      </c>
      <c r="I445">
        <v>0.63</v>
      </c>
      <c r="J445">
        <v>1.33</v>
      </c>
      <c r="K445">
        <v>3.12</v>
      </c>
      <c r="L445">
        <v>5.37</v>
      </c>
      <c r="M445">
        <v>5.76</v>
      </c>
      <c r="N445">
        <v>42.06</v>
      </c>
    </row>
    <row r="446" spans="1:14" ht="12.75">
      <c r="A446" t="s">
        <v>660</v>
      </c>
      <c r="B446">
        <v>2.19</v>
      </c>
      <c r="C446">
        <v>1.28</v>
      </c>
      <c r="D446">
        <v>1.11</v>
      </c>
      <c r="E446">
        <v>0.95</v>
      </c>
      <c r="F446">
        <v>0.18</v>
      </c>
      <c r="G446">
        <v>0.02</v>
      </c>
      <c r="H446">
        <v>0.03</v>
      </c>
      <c r="I446">
        <v>0.11</v>
      </c>
      <c r="J446">
        <v>0.34</v>
      </c>
      <c r="K446">
        <v>0.25</v>
      </c>
      <c r="L446">
        <v>0.82</v>
      </c>
      <c r="M446">
        <v>0.95</v>
      </c>
      <c r="N446">
        <v>8.23</v>
      </c>
    </row>
    <row r="447" spans="1:14" ht="12.75">
      <c r="A447" t="s">
        <v>661</v>
      </c>
      <c r="B447">
        <v>4.63</v>
      </c>
      <c r="C447">
        <v>2.63</v>
      </c>
      <c r="D447">
        <v>2.5</v>
      </c>
      <c r="E447">
        <v>1.4</v>
      </c>
      <c r="F447">
        <v>0.11</v>
      </c>
      <c r="G447">
        <v>0.2</v>
      </c>
      <c r="H447">
        <v>0.06</v>
      </c>
      <c r="I447">
        <v>0.04</v>
      </c>
      <c r="J447">
        <v>0.15</v>
      </c>
      <c r="K447">
        <v>1.53</v>
      </c>
      <c r="L447">
        <v>3.27</v>
      </c>
      <c r="M447">
        <v>3.24</v>
      </c>
      <c r="N447">
        <v>19.76</v>
      </c>
    </row>
    <row r="448" spans="1:14" ht="12.75">
      <c r="A448" t="s">
        <v>662</v>
      </c>
      <c r="B448">
        <v>0.97</v>
      </c>
      <c r="C448">
        <v>1.1</v>
      </c>
      <c r="D448">
        <v>1.08</v>
      </c>
      <c r="E448">
        <v>0.57</v>
      </c>
      <c r="F448">
        <v>0.22</v>
      </c>
      <c r="G448">
        <v>0.03</v>
      </c>
      <c r="H448">
        <v>0</v>
      </c>
      <c r="I448">
        <v>0.05</v>
      </c>
      <c r="J448">
        <v>0.26</v>
      </c>
      <c r="K448">
        <v>0.24</v>
      </c>
      <c r="L448">
        <v>0.74</v>
      </c>
      <c r="M448">
        <v>0.69</v>
      </c>
      <c r="N448">
        <v>5.95</v>
      </c>
    </row>
    <row r="449" spans="1:14" ht="12.75">
      <c r="A449" t="s">
        <v>663</v>
      </c>
      <c r="B449">
        <v>5.54</v>
      </c>
      <c r="C449">
        <v>4.72</v>
      </c>
      <c r="D449">
        <v>4.35</v>
      </c>
      <c r="E449">
        <v>3.07</v>
      </c>
      <c r="F449">
        <v>0.92</v>
      </c>
      <c r="G449">
        <v>0.27</v>
      </c>
      <c r="H449">
        <v>0.05</v>
      </c>
      <c r="I449">
        <v>0.07</v>
      </c>
      <c r="J449">
        <v>0.51</v>
      </c>
      <c r="K449">
        <v>1.5</v>
      </c>
      <c r="L449">
        <v>4.26</v>
      </c>
      <c r="M449">
        <v>5.34</v>
      </c>
      <c r="N449">
        <v>30.6</v>
      </c>
    </row>
    <row r="450" spans="1:14" ht="12.75">
      <c r="A450" t="s">
        <v>664</v>
      </c>
      <c r="B450">
        <v>5.57</v>
      </c>
      <c r="C450">
        <v>6.91</v>
      </c>
      <c r="D450">
        <v>5.02</v>
      </c>
      <c r="E450">
        <v>1.93</v>
      </c>
      <c r="F450">
        <v>0.84</v>
      </c>
      <c r="G450">
        <v>0.3</v>
      </c>
      <c r="H450">
        <v>0</v>
      </c>
      <c r="I450">
        <v>0.01</v>
      </c>
      <c r="J450">
        <v>0.78</v>
      </c>
      <c r="K450">
        <v>1.4</v>
      </c>
      <c r="L450">
        <v>3.62</v>
      </c>
      <c r="M450">
        <v>4.16</v>
      </c>
      <c r="N450">
        <v>30.54</v>
      </c>
    </row>
    <row r="451" spans="1:14" ht="12.75">
      <c r="A451" t="s">
        <v>665</v>
      </c>
      <c r="B451">
        <v>4.86</v>
      </c>
      <c r="C451">
        <v>3.2</v>
      </c>
      <c r="D451">
        <v>3.1</v>
      </c>
      <c r="E451">
        <v>1.17</v>
      </c>
      <c r="F451">
        <v>1.44</v>
      </c>
      <c r="G451">
        <v>0.78</v>
      </c>
      <c r="H451">
        <v>0.37</v>
      </c>
      <c r="I451">
        <v>0.56</v>
      </c>
      <c r="J451">
        <v>0.52</v>
      </c>
      <c r="K451">
        <v>1.29</v>
      </c>
      <c r="L451">
        <v>2.18</v>
      </c>
      <c r="M451">
        <v>3.12</v>
      </c>
      <c r="N451">
        <v>22.59</v>
      </c>
    </row>
    <row r="452" spans="1:14" ht="12.75">
      <c r="A452" t="s">
        <v>666</v>
      </c>
      <c r="B452">
        <v>5.85</v>
      </c>
      <c r="C452">
        <v>5.73</v>
      </c>
      <c r="D452">
        <v>4.6</v>
      </c>
      <c r="E452">
        <v>1.38</v>
      </c>
      <c r="F452">
        <v>0.75</v>
      </c>
      <c r="G452">
        <v>0.12</v>
      </c>
      <c r="H452">
        <v>0.03</v>
      </c>
      <c r="I452">
        <v>0.07</v>
      </c>
      <c r="J452">
        <v>0.33</v>
      </c>
      <c r="K452">
        <v>1.32</v>
      </c>
      <c r="L452">
        <v>3.4</v>
      </c>
      <c r="M452">
        <v>4.4</v>
      </c>
      <c r="N452">
        <v>27.98</v>
      </c>
    </row>
    <row r="453" spans="1:14" ht="12.75">
      <c r="A453" t="s">
        <v>667</v>
      </c>
      <c r="B453">
        <v>4.85</v>
      </c>
      <c r="C453">
        <v>3.36</v>
      </c>
      <c r="D453">
        <v>2.69</v>
      </c>
      <c r="E453">
        <v>1.78</v>
      </c>
      <c r="F453">
        <v>0.41</v>
      </c>
      <c r="G453">
        <v>0.14</v>
      </c>
      <c r="H453">
        <v>0.05</v>
      </c>
      <c r="I453">
        <v>0.04</v>
      </c>
      <c r="J453">
        <v>0.23</v>
      </c>
      <c r="K453">
        <v>1.51</v>
      </c>
      <c r="L453">
        <v>2.63</v>
      </c>
      <c r="M453">
        <v>3.34</v>
      </c>
      <c r="N453">
        <v>21.03</v>
      </c>
    </row>
    <row r="454" spans="1:14" ht="12.75">
      <c r="A454" t="s">
        <v>668</v>
      </c>
      <c r="B454">
        <v>4.4</v>
      </c>
      <c r="C454">
        <v>2.91</v>
      </c>
      <c r="D454">
        <v>2.3</v>
      </c>
      <c r="E454">
        <v>1.56</v>
      </c>
      <c r="F454">
        <v>0.41</v>
      </c>
      <c r="G454">
        <v>0.15</v>
      </c>
      <c r="H454">
        <v>0.01</v>
      </c>
      <c r="I454">
        <v>0.04</v>
      </c>
      <c r="J454">
        <v>0.15</v>
      </c>
      <c r="K454">
        <v>1.01</v>
      </c>
      <c r="L454">
        <v>2.02</v>
      </c>
      <c r="M454">
        <v>3.68</v>
      </c>
      <c r="N454">
        <v>18.64</v>
      </c>
    </row>
    <row r="455" spans="1:14" ht="12.75">
      <c r="A455" t="s">
        <v>669</v>
      </c>
      <c r="B455">
        <v>4.25</v>
      </c>
      <c r="C455">
        <v>3.73</v>
      </c>
      <c r="D455">
        <v>3.18</v>
      </c>
      <c r="E455">
        <v>1.01</v>
      </c>
      <c r="F455">
        <v>0.45</v>
      </c>
      <c r="G455">
        <v>0.12</v>
      </c>
      <c r="H455">
        <v>0.02</v>
      </c>
      <c r="I455">
        <v>0.07</v>
      </c>
      <c r="J455">
        <v>0.23</v>
      </c>
      <c r="K455">
        <v>0.92</v>
      </c>
      <c r="L455">
        <v>2.69</v>
      </c>
      <c r="M455">
        <v>2.9</v>
      </c>
      <c r="N455">
        <v>19.57</v>
      </c>
    </row>
    <row r="456" spans="1:14" ht="12.75">
      <c r="A456" t="s">
        <v>670</v>
      </c>
      <c r="B456">
        <v>4.47</v>
      </c>
      <c r="C456">
        <v>3.58</v>
      </c>
      <c r="D456">
        <v>3.02</v>
      </c>
      <c r="E456">
        <v>1.6</v>
      </c>
      <c r="F456">
        <v>0.65</v>
      </c>
      <c r="G456">
        <v>0.25</v>
      </c>
      <c r="H456">
        <v>0.04</v>
      </c>
      <c r="I456">
        <v>0.08</v>
      </c>
      <c r="J456">
        <v>0.35</v>
      </c>
      <c r="K456">
        <v>1.31</v>
      </c>
      <c r="L456">
        <v>2.79</v>
      </c>
      <c r="M456">
        <v>3.46</v>
      </c>
      <c r="N456">
        <v>21.6</v>
      </c>
    </row>
    <row r="457" spans="1:14" ht="12.75">
      <c r="A457" t="s">
        <v>671</v>
      </c>
      <c r="B457">
        <v>6.23</v>
      </c>
      <c r="C457">
        <v>5.23</v>
      </c>
      <c r="D457">
        <v>5.05</v>
      </c>
      <c r="E457">
        <v>3.13</v>
      </c>
      <c r="F457">
        <v>1.48</v>
      </c>
      <c r="G457">
        <v>0.6</v>
      </c>
      <c r="H457">
        <v>0.17</v>
      </c>
      <c r="I457">
        <v>0.2</v>
      </c>
      <c r="J457">
        <v>0.74</v>
      </c>
      <c r="K457">
        <v>1.7</v>
      </c>
      <c r="L457">
        <v>3.85</v>
      </c>
      <c r="M457">
        <v>4.59</v>
      </c>
      <c r="N457">
        <v>32.97</v>
      </c>
    </row>
    <row r="458" spans="1:14" ht="12.75">
      <c r="A458" t="s">
        <v>672</v>
      </c>
      <c r="B458">
        <v>9.7</v>
      </c>
      <c r="C458">
        <v>8.1</v>
      </c>
      <c r="D458">
        <v>6.88</v>
      </c>
      <c r="E458">
        <v>3.46</v>
      </c>
      <c r="F458">
        <v>2.33</v>
      </c>
      <c r="G458">
        <v>0.99</v>
      </c>
      <c r="H458">
        <v>0.24</v>
      </c>
      <c r="I458">
        <v>0.44</v>
      </c>
      <c r="J458">
        <v>1.07</v>
      </c>
      <c r="K458">
        <v>2.99</v>
      </c>
      <c r="L458">
        <v>6.63</v>
      </c>
      <c r="M458">
        <v>8.06</v>
      </c>
      <c r="N458">
        <v>50.89</v>
      </c>
    </row>
    <row r="459" spans="1:14" ht="12.75">
      <c r="A459" t="s">
        <v>866</v>
      </c>
      <c r="B459">
        <v>4.82</v>
      </c>
      <c r="C459">
        <v>4.36</v>
      </c>
      <c r="D459">
        <v>4.16</v>
      </c>
      <c r="E459">
        <v>3.19</v>
      </c>
      <c r="F459">
        <v>1.07</v>
      </c>
      <c r="G459">
        <v>0.27</v>
      </c>
      <c r="H459">
        <v>0.05</v>
      </c>
      <c r="I459">
        <v>0.02</v>
      </c>
      <c r="J459">
        <v>0.46</v>
      </c>
      <c r="K459">
        <v>1.25</v>
      </c>
      <c r="L459">
        <v>3.51</v>
      </c>
      <c r="M459">
        <v>5</v>
      </c>
      <c r="N459">
        <v>28.16</v>
      </c>
    </row>
    <row r="460" spans="1:14" ht="12.75">
      <c r="A460" t="s">
        <v>867</v>
      </c>
      <c r="B460">
        <v>0.62</v>
      </c>
      <c r="C460">
        <v>0.4</v>
      </c>
      <c r="D460">
        <v>0.26</v>
      </c>
      <c r="E460">
        <v>0.08</v>
      </c>
      <c r="F460">
        <v>0.03</v>
      </c>
      <c r="G460">
        <v>0.01</v>
      </c>
      <c r="H460">
        <v>0.15</v>
      </c>
      <c r="I460">
        <v>0.21</v>
      </c>
      <c r="J460">
        <v>0.31</v>
      </c>
      <c r="K460">
        <v>0.24</v>
      </c>
      <c r="L460">
        <v>0.26</v>
      </c>
      <c r="M460">
        <v>0.33</v>
      </c>
      <c r="N460">
        <v>2.9</v>
      </c>
    </row>
    <row r="461" spans="1:14" ht="12.75">
      <c r="A461" t="s">
        <v>868</v>
      </c>
      <c r="B461">
        <v>1.47</v>
      </c>
      <c r="C461">
        <v>1.26</v>
      </c>
      <c r="D461">
        <v>1.29</v>
      </c>
      <c r="E461">
        <v>0.88</v>
      </c>
      <c r="F461">
        <v>0.27</v>
      </c>
      <c r="G461">
        <v>0.04</v>
      </c>
      <c r="H461">
        <v>0.01</v>
      </c>
      <c r="I461">
        <v>0.01</v>
      </c>
      <c r="J461">
        <v>0.21</v>
      </c>
      <c r="K461">
        <v>0.35</v>
      </c>
      <c r="L461">
        <v>0.98</v>
      </c>
      <c r="M461">
        <v>1.21</v>
      </c>
      <c r="N461">
        <v>7.98</v>
      </c>
    </row>
    <row r="462" spans="1:14" ht="12.75">
      <c r="A462" t="s">
        <v>869</v>
      </c>
      <c r="B462">
        <v>2.49</v>
      </c>
      <c r="C462">
        <v>2.17</v>
      </c>
      <c r="D462">
        <v>1.97</v>
      </c>
      <c r="E462">
        <v>1.09</v>
      </c>
      <c r="F462">
        <v>0.43</v>
      </c>
      <c r="G462">
        <v>0.09</v>
      </c>
      <c r="H462">
        <v>0.02</v>
      </c>
      <c r="I462">
        <v>0.03</v>
      </c>
      <c r="J462">
        <v>0.17</v>
      </c>
      <c r="K462">
        <v>0.65</v>
      </c>
      <c r="L462">
        <v>1.52</v>
      </c>
      <c r="M462">
        <v>1.76</v>
      </c>
      <c r="N462">
        <v>12.39</v>
      </c>
    </row>
    <row r="463" spans="1:14" ht="12.75">
      <c r="A463" t="s">
        <v>870</v>
      </c>
      <c r="B463">
        <v>1.71</v>
      </c>
      <c r="C463">
        <v>1.08</v>
      </c>
      <c r="D463">
        <v>0.9</v>
      </c>
      <c r="E463">
        <v>0.72</v>
      </c>
      <c r="F463">
        <v>0.23</v>
      </c>
      <c r="G463">
        <v>0.01</v>
      </c>
      <c r="H463">
        <v>0.01</v>
      </c>
      <c r="I463">
        <v>0.02</v>
      </c>
      <c r="J463">
        <v>0.14</v>
      </c>
      <c r="K463">
        <v>0.32</v>
      </c>
      <c r="L463">
        <v>1</v>
      </c>
      <c r="M463">
        <v>1.61</v>
      </c>
      <c r="N463">
        <v>7.75</v>
      </c>
    </row>
    <row r="464" spans="1:14" ht="12.75">
      <c r="A464" t="s">
        <v>871</v>
      </c>
      <c r="B464">
        <v>7.43</v>
      </c>
      <c r="C464">
        <v>6.22</v>
      </c>
      <c r="D464">
        <v>4.78</v>
      </c>
      <c r="E464">
        <v>3.22</v>
      </c>
      <c r="F464">
        <v>1.88</v>
      </c>
      <c r="G464">
        <v>0.86</v>
      </c>
      <c r="H464">
        <v>0.45</v>
      </c>
      <c r="I464">
        <v>0.8</v>
      </c>
      <c r="J464">
        <v>0.76</v>
      </c>
      <c r="K464">
        <v>2.14</v>
      </c>
      <c r="L464">
        <v>4.53</v>
      </c>
      <c r="M464">
        <v>7.85</v>
      </c>
      <c r="N464">
        <v>40.92</v>
      </c>
    </row>
    <row r="465" spans="1:14" ht="12.75">
      <c r="A465" t="s">
        <v>872</v>
      </c>
      <c r="B465">
        <v>10.6</v>
      </c>
      <c r="C465">
        <v>7.32</v>
      </c>
      <c r="D465">
        <v>5.56</v>
      </c>
      <c r="E465">
        <v>2.84</v>
      </c>
      <c r="F465">
        <v>1.09</v>
      </c>
      <c r="G465">
        <v>0.28</v>
      </c>
      <c r="H465">
        <v>0.03</v>
      </c>
      <c r="I465">
        <v>0.13</v>
      </c>
      <c r="J465">
        <v>0.5</v>
      </c>
      <c r="K465">
        <v>2.29</v>
      </c>
      <c r="L465">
        <v>5.86</v>
      </c>
      <c r="M465">
        <v>8.12</v>
      </c>
      <c r="N465">
        <v>44.62</v>
      </c>
    </row>
    <row r="466" spans="1:14" ht="12.75">
      <c r="A466" t="s">
        <v>873</v>
      </c>
      <c r="B466">
        <v>1</v>
      </c>
      <c r="C466">
        <v>1.08</v>
      </c>
      <c r="D466">
        <v>0.8</v>
      </c>
      <c r="E466">
        <v>0.44</v>
      </c>
      <c r="F466">
        <v>0.26</v>
      </c>
      <c r="G466">
        <v>0.05</v>
      </c>
      <c r="H466">
        <v>0.02</v>
      </c>
      <c r="I466">
        <v>0.02</v>
      </c>
      <c r="J466">
        <v>0.08</v>
      </c>
      <c r="K466">
        <v>0.27</v>
      </c>
      <c r="L466">
        <v>0.38</v>
      </c>
      <c r="M466">
        <v>0.81</v>
      </c>
      <c r="N466">
        <v>5.21</v>
      </c>
    </row>
    <row r="467" spans="1:14" ht="12.75">
      <c r="A467" t="s">
        <v>874</v>
      </c>
      <c r="B467">
        <v>3.63</v>
      </c>
      <c r="C467">
        <v>2.59</v>
      </c>
      <c r="D467">
        <v>2.43</v>
      </c>
      <c r="E467">
        <v>2.23</v>
      </c>
      <c r="F467">
        <v>0.96</v>
      </c>
      <c r="G467">
        <v>0.11</v>
      </c>
      <c r="H467">
        <v>0.12</v>
      </c>
      <c r="I467">
        <v>0.38</v>
      </c>
      <c r="J467">
        <v>0.57</v>
      </c>
      <c r="K467">
        <v>0.7</v>
      </c>
      <c r="L467">
        <v>2.1</v>
      </c>
      <c r="M467">
        <v>2.96</v>
      </c>
      <c r="N467">
        <v>18.78</v>
      </c>
    </row>
    <row r="468" spans="1:14" ht="12.75">
      <c r="A468" t="s">
        <v>875</v>
      </c>
      <c r="B468">
        <v>10.08</v>
      </c>
      <c r="C468">
        <v>8.14</v>
      </c>
      <c r="D468">
        <v>7.28</v>
      </c>
      <c r="E468">
        <v>4.04</v>
      </c>
      <c r="F468">
        <v>2.75</v>
      </c>
      <c r="G468">
        <v>1.5</v>
      </c>
      <c r="H468">
        <v>0.22</v>
      </c>
      <c r="I468">
        <v>0.53</v>
      </c>
      <c r="J468">
        <v>1.31</v>
      </c>
      <c r="K468">
        <v>3.95</v>
      </c>
      <c r="L468">
        <v>7.1</v>
      </c>
      <c r="M468">
        <v>8.57</v>
      </c>
      <c r="N468">
        <v>55.47</v>
      </c>
    </row>
    <row r="469" spans="1:14" ht="12.75">
      <c r="A469" t="s">
        <v>876</v>
      </c>
      <c r="B469">
        <v>11.87</v>
      </c>
      <c r="C469">
        <v>8.63</v>
      </c>
      <c r="D469">
        <v>7.04</v>
      </c>
      <c r="E469">
        <v>3.65</v>
      </c>
      <c r="F469">
        <v>2.1</v>
      </c>
      <c r="G469">
        <v>0.45</v>
      </c>
      <c r="H469">
        <v>0.04</v>
      </c>
      <c r="I469">
        <v>0.34</v>
      </c>
      <c r="J469">
        <v>0.89</v>
      </c>
      <c r="K469">
        <v>4.67</v>
      </c>
      <c r="L469" t="s">
        <v>877</v>
      </c>
      <c r="M469">
        <v>0.36</v>
      </c>
      <c r="N469">
        <v>57.05</v>
      </c>
    </row>
    <row r="470" spans="1:14" ht="12.75">
      <c r="A470" t="s">
        <v>878</v>
      </c>
      <c r="B470">
        <v>1.26</v>
      </c>
      <c r="C470">
        <v>1.54</v>
      </c>
      <c r="D470">
        <v>1.41</v>
      </c>
      <c r="E470">
        <v>0.55</v>
      </c>
      <c r="F470">
        <v>0.27</v>
      </c>
      <c r="G470">
        <v>0.12</v>
      </c>
      <c r="H470">
        <v>0.78</v>
      </c>
      <c r="I470">
        <v>1.48</v>
      </c>
      <c r="J470">
        <v>0.83</v>
      </c>
      <c r="K470">
        <v>0.62</v>
      </c>
      <c r="L470">
        <v>0.69</v>
      </c>
      <c r="M470">
        <v>0.96</v>
      </c>
      <c r="N470">
        <v>10.51</v>
      </c>
    </row>
    <row r="471" spans="1:14" ht="12.75">
      <c r="A471" t="s">
        <v>879</v>
      </c>
      <c r="B471">
        <v>2.41</v>
      </c>
      <c r="C471">
        <v>2.17</v>
      </c>
      <c r="D471">
        <v>1.97</v>
      </c>
      <c r="E471">
        <v>1.09</v>
      </c>
      <c r="F471">
        <v>0.48</v>
      </c>
      <c r="G471">
        <v>0.1</v>
      </c>
      <c r="H471">
        <v>0.03</v>
      </c>
      <c r="I471">
        <v>0.04</v>
      </c>
      <c r="J471">
        <v>0.21</v>
      </c>
      <c r="K471">
        <v>0.67</v>
      </c>
      <c r="L471">
        <v>1.35</v>
      </c>
      <c r="M471">
        <v>2.01</v>
      </c>
      <c r="N471">
        <v>12.53</v>
      </c>
    </row>
    <row r="472" spans="1:14" ht="12.75">
      <c r="A472" t="s">
        <v>684</v>
      </c>
      <c r="B472">
        <v>1.2</v>
      </c>
      <c r="C472">
        <v>1.15</v>
      </c>
      <c r="D472">
        <v>0.9</v>
      </c>
      <c r="E472">
        <v>0.31</v>
      </c>
      <c r="F472">
        <v>0.12</v>
      </c>
      <c r="G472">
        <v>0.04</v>
      </c>
      <c r="H472">
        <v>0.12</v>
      </c>
      <c r="I472">
        <v>0.18</v>
      </c>
      <c r="J472">
        <v>0.23</v>
      </c>
      <c r="K472">
        <v>0.21</v>
      </c>
      <c r="L472">
        <v>0.62</v>
      </c>
      <c r="M472">
        <v>0.76</v>
      </c>
      <c r="N472">
        <v>5.84</v>
      </c>
    </row>
    <row r="473" spans="1:14" ht="12.75">
      <c r="A473" t="s">
        <v>685</v>
      </c>
      <c r="B473">
        <v>1.13</v>
      </c>
      <c r="C473">
        <v>1.07</v>
      </c>
      <c r="D473">
        <v>0.33</v>
      </c>
      <c r="E473">
        <v>0.69</v>
      </c>
      <c r="F473">
        <v>0.04</v>
      </c>
      <c r="G473">
        <v>0.09</v>
      </c>
      <c r="H473">
        <v>0</v>
      </c>
      <c r="I473">
        <v>0.03</v>
      </c>
      <c r="J473">
        <v>0.3</v>
      </c>
      <c r="K473">
        <v>0.2</v>
      </c>
      <c r="L473">
        <v>1.73</v>
      </c>
      <c r="M473">
        <v>0.74</v>
      </c>
      <c r="N473">
        <v>6.35</v>
      </c>
    </row>
    <row r="474" spans="1:14" ht="12.75">
      <c r="A474" t="s">
        <v>686</v>
      </c>
      <c r="B474">
        <v>2.19</v>
      </c>
      <c r="C474">
        <v>2.18</v>
      </c>
      <c r="D474">
        <v>1.39</v>
      </c>
      <c r="E474">
        <v>0.67</v>
      </c>
      <c r="F474">
        <v>0.58</v>
      </c>
      <c r="G474">
        <v>0.35</v>
      </c>
      <c r="H474">
        <v>0.57</v>
      </c>
      <c r="I474">
        <v>0.46</v>
      </c>
      <c r="J474">
        <v>0.64</v>
      </c>
      <c r="K474">
        <v>0.65</v>
      </c>
      <c r="L474">
        <v>1.96</v>
      </c>
      <c r="M474">
        <v>2.32</v>
      </c>
      <c r="N474">
        <v>13.96</v>
      </c>
    </row>
    <row r="475" spans="1:14" ht="12.75">
      <c r="A475" t="s">
        <v>687</v>
      </c>
      <c r="B475">
        <v>4.14</v>
      </c>
      <c r="C475">
        <v>4.18</v>
      </c>
      <c r="D475">
        <v>3.23</v>
      </c>
      <c r="E475">
        <v>1.02</v>
      </c>
      <c r="F475">
        <v>0.28</v>
      </c>
      <c r="G475">
        <v>0.09</v>
      </c>
      <c r="H475">
        <v>0.02</v>
      </c>
      <c r="I475">
        <v>0.03</v>
      </c>
      <c r="J475">
        <v>0.23</v>
      </c>
      <c r="K475">
        <v>0.36</v>
      </c>
      <c r="L475">
        <v>1.14</v>
      </c>
      <c r="M475">
        <v>1.98</v>
      </c>
      <c r="N475">
        <v>16.7</v>
      </c>
    </row>
    <row r="476" spans="1:14" ht="12.75">
      <c r="A476" t="s">
        <v>688</v>
      </c>
      <c r="B476">
        <v>4.29</v>
      </c>
      <c r="C476">
        <v>3.3</v>
      </c>
      <c r="D476">
        <v>3.23</v>
      </c>
      <c r="E476">
        <v>1.52</v>
      </c>
      <c r="F476">
        <v>0.49</v>
      </c>
      <c r="G476">
        <v>0.21</v>
      </c>
      <c r="H476">
        <v>0.07</v>
      </c>
      <c r="I476">
        <v>0.1</v>
      </c>
      <c r="J476">
        <v>0.28</v>
      </c>
      <c r="K476">
        <v>0.84</v>
      </c>
      <c r="L476">
        <v>2.38</v>
      </c>
      <c r="M476">
        <v>2.94</v>
      </c>
      <c r="N476">
        <v>19.65</v>
      </c>
    </row>
    <row r="477" spans="1:14" ht="12.75">
      <c r="A477" t="s">
        <v>689</v>
      </c>
      <c r="B477">
        <v>6.75</v>
      </c>
      <c r="C477">
        <v>5.09</v>
      </c>
      <c r="D477">
        <v>3.04</v>
      </c>
      <c r="E477">
        <v>2.31</v>
      </c>
      <c r="F477">
        <v>0.32</v>
      </c>
      <c r="G477">
        <v>0.31</v>
      </c>
      <c r="H477">
        <v>0.03</v>
      </c>
      <c r="I477">
        <v>0.1</v>
      </c>
      <c r="J477">
        <v>0.28</v>
      </c>
      <c r="K477">
        <v>1.38</v>
      </c>
      <c r="L477">
        <v>3.15</v>
      </c>
      <c r="M477">
        <v>3.9</v>
      </c>
      <c r="N477">
        <v>26.66</v>
      </c>
    </row>
    <row r="478" spans="1:14" ht="12.75">
      <c r="A478" t="s">
        <v>486</v>
      </c>
      <c r="B478">
        <v>2.83</v>
      </c>
      <c r="C478">
        <v>2.43</v>
      </c>
      <c r="D478">
        <v>1.7</v>
      </c>
      <c r="E478">
        <v>1.28</v>
      </c>
      <c r="F478">
        <v>0.22</v>
      </c>
      <c r="G478">
        <v>0.04</v>
      </c>
      <c r="H478">
        <v>0.02</v>
      </c>
      <c r="I478">
        <v>0.03</v>
      </c>
      <c r="J478">
        <v>0.27</v>
      </c>
      <c r="K478">
        <v>0.25</v>
      </c>
      <c r="L478">
        <v>2.07</v>
      </c>
      <c r="M478">
        <v>1.97</v>
      </c>
      <c r="N478">
        <v>13.11</v>
      </c>
    </row>
    <row r="479" spans="1:14" ht="12.75">
      <c r="A479" t="s">
        <v>487</v>
      </c>
      <c r="B479">
        <v>4.32</v>
      </c>
      <c r="C479">
        <v>3.02</v>
      </c>
      <c r="D479">
        <v>2.73</v>
      </c>
      <c r="E479">
        <v>1.63</v>
      </c>
      <c r="F479">
        <v>0.33</v>
      </c>
      <c r="G479">
        <v>0.06</v>
      </c>
      <c r="H479">
        <v>0.03</v>
      </c>
      <c r="I479">
        <v>0.07</v>
      </c>
      <c r="J479">
        <v>0.26</v>
      </c>
      <c r="K479">
        <v>0.87</v>
      </c>
      <c r="L479">
        <v>2.29</v>
      </c>
      <c r="M479">
        <v>3.46</v>
      </c>
      <c r="N479">
        <v>19.07</v>
      </c>
    </row>
    <row r="480" spans="1:14" ht="12.75">
      <c r="A480" t="s">
        <v>488</v>
      </c>
      <c r="B480">
        <v>4.83</v>
      </c>
      <c r="C480">
        <v>4.72</v>
      </c>
      <c r="D480">
        <v>3.21</v>
      </c>
      <c r="E480">
        <v>1.5</v>
      </c>
      <c r="F480">
        <v>0.29</v>
      </c>
      <c r="G480">
        <v>0</v>
      </c>
      <c r="H480">
        <v>0.03</v>
      </c>
      <c r="I480">
        <v>0</v>
      </c>
      <c r="J480">
        <v>0.04</v>
      </c>
      <c r="K480">
        <v>0.95</v>
      </c>
      <c r="L480">
        <v>2.39</v>
      </c>
      <c r="M480">
        <v>3.7</v>
      </c>
      <c r="N480">
        <v>21.66</v>
      </c>
    </row>
    <row r="481" spans="1:14" ht="12.75">
      <c r="A481" t="s">
        <v>489</v>
      </c>
      <c r="B481">
        <v>2.12</v>
      </c>
      <c r="C481">
        <v>1.05</v>
      </c>
      <c r="D481">
        <v>0.94</v>
      </c>
      <c r="E481">
        <v>0.42</v>
      </c>
      <c r="F481">
        <v>0.1</v>
      </c>
      <c r="G481">
        <v>0</v>
      </c>
      <c r="H481">
        <v>0.45</v>
      </c>
      <c r="I481">
        <v>0.23</v>
      </c>
      <c r="J481">
        <v>0.35</v>
      </c>
      <c r="K481">
        <v>0.29</v>
      </c>
      <c r="L481">
        <v>0.56</v>
      </c>
      <c r="M481">
        <v>1.23</v>
      </c>
      <c r="N481">
        <v>7.74</v>
      </c>
    </row>
    <row r="482" spans="1:14" ht="12.75">
      <c r="A482" t="s">
        <v>490</v>
      </c>
      <c r="B482">
        <v>3.31</v>
      </c>
      <c r="C482">
        <v>3.46</v>
      </c>
      <c r="D482">
        <v>3.13</v>
      </c>
      <c r="E482">
        <v>1.25</v>
      </c>
      <c r="F482">
        <v>0.29</v>
      </c>
      <c r="G482">
        <v>0.06</v>
      </c>
      <c r="H482">
        <v>0.04</v>
      </c>
      <c r="I482">
        <v>0.07</v>
      </c>
      <c r="J482">
        <v>0.35</v>
      </c>
      <c r="K482">
        <v>0.69</v>
      </c>
      <c r="L482">
        <v>1.79</v>
      </c>
      <c r="M482">
        <v>2.43</v>
      </c>
      <c r="N482">
        <v>16.87</v>
      </c>
    </row>
    <row r="483" spans="1:14" ht="12.75">
      <c r="A483" t="s">
        <v>318</v>
      </c>
      <c r="B483">
        <v>3.31</v>
      </c>
      <c r="C483">
        <v>2.9</v>
      </c>
      <c r="D483">
        <v>2.36</v>
      </c>
      <c r="E483">
        <v>1.36</v>
      </c>
      <c r="F483">
        <v>0.26</v>
      </c>
      <c r="G483">
        <v>0.03</v>
      </c>
      <c r="H483">
        <v>0.03</v>
      </c>
      <c r="I483">
        <v>0.12</v>
      </c>
      <c r="J483">
        <v>0.42</v>
      </c>
      <c r="K483">
        <v>0.75</v>
      </c>
      <c r="L483">
        <v>2.36</v>
      </c>
      <c r="M483">
        <v>2.77</v>
      </c>
      <c r="N483">
        <v>16.67</v>
      </c>
    </row>
    <row r="484" spans="1:14" ht="12.75">
      <c r="A484" t="s">
        <v>492</v>
      </c>
      <c r="B484">
        <v>0.97</v>
      </c>
      <c r="C484">
        <v>0.82</v>
      </c>
      <c r="D484">
        <v>0.9</v>
      </c>
      <c r="E484">
        <v>0.44</v>
      </c>
      <c r="F484">
        <v>0.3</v>
      </c>
      <c r="G484">
        <v>0.22</v>
      </c>
      <c r="H484">
        <v>1.06</v>
      </c>
      <c r="I484">
        <v>1.26</v>
      </c>
      <c r="J484">
        <v>0.62</v>
      </c>
      <c r="K484">
        <v>0.46</v>
      </c>
      <c r="L484">
        <v>0.68</v>
      </c>
      <c r="M484">
        <v>0.61</v>
      </c>
      <c r="N484">
        <v>8.34</v>
      </c>
    </row>
    <row r="485" spans="1:14" ht="12.75">
      <c r="A485" t="s">
        <v>493</v>
      </c>
      <c r="B485">
        <v>5.92</v>
      </c>
      <c r="C485">
        <v>5.86</v>
      </c>
      <c r="D485">
        <v>3.99</v>
      </c>
      <c r="E485">
        <v>2.96</v>
      </c>
      <c r="F485">
        <v>0.56</v>
      </c>
      <c r="G485">
        <v>0.15</v>
      </c>
      <c r="H485">
        <v>0.18</v>
      </c>
      <c r="I485">
        <v>0.11</v>
      </c>
      <c r="J485">
        <v>0.89</v>
      </c>
      <c r="K485">
        <v>0.61</v>
      </c>
      <c r="L485">
        <v>4.9</v>
      </c>
      <c r="M485">
        <v>4.96</v>
      </c>
      <c r="N485">
        <v>31.09</v>
      </c>
    </row>
    <row r="486" spans="1:14" ht="12.75">
      <c r="A486" t="s">
        <v>494</v>
      </c>
      <c r="B486">
        <v>8.45</v>
      </c>
      <c r="C486">
        <v>7.8</v>
      </c>
      <c r="D486">
        <v>3.7</v>
      </c>
      <c r="E486">
        <v>4.62</v>
      </c>
      <c r="F486">
        <v>0.81</v>
      </c>
      <c r="G486">
        <v>0.07</v>
      </c>
      <c r="H486">
        <v>0.37</v>
      </c>
      <c r="I486">
        <v>0.35</v>
      </c>
      <c r="J486">
        <v>1.24</v>
      </c>
      <c r="K486">
        <v>0.65</v>
      </c>
      <c r="L486">
        <v>5.71</v>
      </c>
      <c r="M486">
        <v>6.58</v>
      </c>
      <c r="N486">
        <v>40.35</v>
      </c>
    </row>
    <row r="487" spans="1:14" ht="12.75">
      <c r="A487" t="s">
        <v>697</v>
      </c>
      <c r="B487">
        <v>8.73</v>
      </c>
      <c r="C487">
        <v>5.52</v>
      </c>
      <c r="D487">
        <v>5.44</v>
      </c>
      <c r="E487">
        <v>4.23</v>
      </c>
      <c r="F487">
        <v>1.8</v>
      </c>
      <c r="G487">
        <v>0.63</v>
      </c>
      <c r="H487">
        <v>0.04</v>
      </c>
      <c r="I487">
        <v>0.15</v>
      </c>
      <c r="J487">
        <v>0.37</v>
      </c>
      <c r="K487">
        <v>2.28</v>
      </c>
      <c r="L487">
        <v>5.38</v>
      </c>
      <c r="M487">
        <v>8.34</v>
      </c>
      <c r="N487">
        <v>42.91</v>
      </c>
    </row>
    <row r="488" spans="1:14" ht="12.75">
      <c r="A488" t="s">
        <v>698</v>
      </c>
      <c r="B488">
        <v>5.07</v>
      </c>
      <c r="C488">
        <v>4.21</v>
      </c>
      <c r="D488">
        <v>3.41</v>
      </c>
      <c r="E488">
        <v>1.73</v>
      </c>
      <c r="F488">
        <v>0.78</v>
      </c>
      <c r="G488">
        <v>0.19</v>
      </c>
      <c r="H488">
        <v>0.03</v>
      </c>
      <c r="I488">
        <v>0.07</v>
      </c>
      <c r="J488">
        <v>0.31</v>
      </c>
      <c r="K488">
        <v>1.33</v>
      </c>
      <c r="L488">
        <v>3.16</v>
      </c>
      <c r="M488">
        <v>3.8</v>
      </c>
      <c r="N488">
        <v>24.09</v>
      </c>
    </row>
    <row r="489" spans="1:14" ht="12.75">
      <c r="A489" t="s">
        <v>699</v>
      </c>
      <c r="B489">
        <v>4.55</v>
      </c>
      <c r="C489">
        <v>3.74</v>
      </c>
      <c r="D489">
        <v>3.48</v>
      </c>
      <c r="E489">
        <v>1.93</v>
      </c>
      <c r="F489">
        <v>0.83</v>
      </c>
      <c r="G489">
        <v>0.22</v>
      </c>
      <c r="H489">
        <v>0.03</v>
      </c>
      <c r="I489">
        <v>0.07</v>
      </c>
      <c r="J489">
        <v>0.3</v>
      </c>
      <c r="K489">
        <v>1.17</v>
      </c>
      <c r="L489">
        <v>3.12</v>
      </c>
      <c r="M489">
        <v>3.74</v>
      </c>
      <c r="N489">
        <v>23.18</v>
      </c>
    </row>
    <row r="490" spans="1:14" ht="12.75">
      <c r="A490" t="s">
        <v>896</v>
      </c>
      <c r="B490">
        <v>1.23</v>
      </c>
      <c r="C490">
        <v>1.85</v>
      </c>
      <c r="D490">
        <v>1.24</v>
      </c>
      <c r="E490">
        <v>0.65</v>
      </c>
      <c r="F490">
        <v>1.18</v>
      </c>
      <c r="G490">
        <v>1.17</v>
      </c>
      <c r="H490">
        <v>0.49</v>
      </c>
      <c r="I490">
        <v>0.3</v>
      </c>
      <c r="J490">
        <v>0.65</v>
      </c>
      <c r="K490">
        <v>0.7</v>
      </c>
      <c r="L490">
        <v>1.47</v>
      </c>
      <c r="M490">
        <v>2.05</v>
      </c>
      <c r="N490">
        <v>12.98</v>
      </c>
    </row>
    <row r="491" spans="1:14" ht="12.75">
      <c r="A491" t="s">
        <v>897</v>
      </c>
      <c r="B491">
        <v>1.34</v>
      </c>
      <c r="C491">
        <v>1.18</v>
      </c>
      <c r="D491">
        <v>1.01</v>
      </c>
      <c r="E491">
        <v>0.74</v>
      </c>
      <c r="F491">
        <v>1.01</v>
      </c>
      <c r="G491">
        <v>0.93</v>
      </c>
      <c r="H491">
        <v>0.36</v>
      </c>
      <c r="I491">
        <v>0.48</v>
      </c>
      <c r="J491">
        <v>0.6</v>
      </c>
      <c r="K491">
        <v>0.87</v>
      </c>
      <c r="L491">
        <v>1.54</v>
      </c>
      <c r="M491">
        <v>1.71</v>
      </c>
      <c r="N491">
        <v>11.77</v>
      </c>
    </row>
    <row r="492" spans="1:14" ht="12.75">
      <c r="A492" t="s">
        <v>703</v>
      </c>
      <c r="B492">
        <v>5.57</v>
      </c>
      <c r="C492">
        <v>4.48</v>
      </c>
      <c r="D492">
        <v>3.28</v>
      </c>
      <c r="E492">
        <v>0.81</v>
      </c>
      <c r="F492">
        <v>0.71</v>
      </c>
      <c r="G492">
        <v>0.1</v>
      </c>
      <c r="H492">
        <v>0.36</v>
      </c>
      <c r="I492">
        <v>1.59</v>
      </c>
      <c r="J492">
        <v>1.57</v>
      </c>
      <c r="K492">
        <v>0.71</v>
      </c>
      <c r="L492">
        <v>2.72</v>
      </c>
      <c r="M492">
        <v>3.89</v>
      </c>
      <c r="N492">
        <v>25.79</v>
      </c>
    </row>
    <row r="493" spans="1:14" ht="12.75">
      <c r="A493" t="s">
        <v>704</v>
      </c>
      <c r="B493">
        <v>7.35</v>
      </c>
      <c r="C493">
        <v>5.93</v>
      </c>
      <c r="D493">
        <v>5.14</v>
      </c>
      <c r="E493">
        <v>2.7</v>
      </c>
      <c r="F493">
        <v>1.83</v>
      </c>
      <c r="G493">
        <v>0.97</v>
      </c>
      <c r="H493">
        <v>0.34</v>
      </c>
      <c r="I493">
        <v>0.41</v>
      </c>
      <c r="J493">
        <v>0.87</v>
      </c>
      <c r="K493">
        <v>2.28</v>
      </c>
      <c r="L493">
        <v>5.18</v>
      </c>
      <c r="M493">
        <v>5.98</v>
      </c>
      <c r="N493">
        <v>38.98</v>
      </c>
    </row>
    <row r="494" spans="1:14" ht="12.75">
      <c r="A494" t="s">
        <v>900</v>
      </c>
      <c r="B494">
        <v>7.6</v>
      </c>
      <c r="C494">
        <v>7.74</v>
      </c>
      <c r="D494">
        <v>6.31</v>
      </c>
      <c r="E494">
        <v>2.74</v>
      </c>
      <c r="F494">
        <v>0.82</v>
      </c>
      <c r="G494">
        <v>0.19</v>
      </c>
      <c r="H494">
        <v>0.07</v>
      </c>
      <c r="I494">
        <v>0.18</v>
      </c>
      <c r="J494">
        <v>0.74</v>
      </c>
      <c r="K494">
        <v>1.12</v>
      </c>
      <c r="L494">
        <v>3.85</v>
      </c>
      <c r="M494">
        <v>4.46</v>
      </c>
      <c r="N494">
        <v>35.82</v>
      </c>
    </row>
    <row r="495" spans="1:14" ht="12.75">
      <c r="A495" t="s">
        <v>901</v>
      </c>
      <c r="B495">
        <v>7.91</v>
      </c>
      <c r="C495">
        <v>6.22</v>
      </c>
      <c r="D495">
        <v>5.01</v>
      </c>
      <c r="E495">
        <v>2.38</v>
      </c>
      <c r="F495">
        <v>0.99</v>
      </c>
      <c r="G495">
        <v>0.39</v>
      </c>
      <c r="H495">
        <v>0.07</v>
      </c>
      <c r="I495">
        <v>0.17</v>
      </c>
      <c r="J495">
        <v>0.47</v>
      </c>
      <c r="K495">
        <v>2.07</v>
      </c>
      <c r="L495">
        <v>5.33</v>
      </c>
      <c r="M495">
        <v>6.08</v>
      </c>
      <c r="N495">
        <v>37.09</v>
      </c>
    </row>
    <row r="496" spans="1:14" ht="12.75">
      <c r="A496" t="s">
        <v>902</v>
      </c>
      <c r="B496">
        <v>3.26</v>
      </c>
      <c r="C496">
        <v>1.72</v>
      </c>
      <c r="D496">
        <v>1.7</v>
      </c>
      <c r="E496">
        <v>0.77</v>
      </c>
      <c r="F496">
        <v>0.78</v>
      </c>
      <c r="G496">
        <v>0.05</v>
      </c>
      <c r="H496">
        <v>0.32</v>
      </c>
      <c r="I496">
        <v>0.12</v>
      </c>
      <c r="J496">
        <v>0</v>
      </c>
      <c r="K496">
        <v>0.25</v>
      </c>
      <c r="L496">
        <v>0.69</v>
      </c>
      <c r="M496">
        <v>1.26</v>
      </c>
      <c r="N496">
        <v>10.92</v>
      </c>
    </row>
    <row r="497" spans="1:14" ht="12.75">
      <c r="A497" t="s">
        <v>903</v>
      </c>
      <c r="B497">
        <v>3.23</v>
      </c>
      <c r="C497">
        <v>2.89</v>
      </c>
      <c r="D497">
        <v>2.2</v>
      </c>
      <c r="E497">
        <v>1.24</v>
      </c>
      <c r="F497">
        <v>0.21</v>
      </c>
      <c r="G497">
        <v>0.03</v>
      </c>
      <c r="H497">
        <v>0.02</v>
      </c>
      <c r="I497">
        <v>0.07</v>
      </c>
      <c r="J497">
        <v>0.2</v>
      </c>
      <c r="K497">
        <v>0.59</v>
      </c>
      <c r="L497">
        <v>1.95</v>
      </c>
      <c r="M497">
        <v>2.39</v>
      </c>
      <c r="N497">
        <v>15.02</v>
      </c>
    </row>
    <row r="498" spans="1:14" ht="12.75">
      <c r="A498" t="s">
        <v>904</v>
      </c>
      <c r="B498">
        <v>4.73</v>
      </c>
      <c r="C498">
        <v>3.58</v>
      </c>
      <c r="D498">
        <v>2.84</v>
      </c>
      <c r="E498">
        <v>1.84</v>
      </c>
      <c r="F498">
        <v>0.67</v>
      </c>
      <c r="G498">
        <v>0.17</v>
      </c>
      <c r="H498">
        <v>0.01</v>
      </c>
      <c r="I498">
        <v>0.04</v>
      </c>
      <c r="J498">
        <v>0.29</v>
      </c>
      <c r="K498">
        <v>1.41</v>
      </c>
      <c r="L498">
        <v>2.58</v>
      </c>
      <c r="M498">
        <v>4.87</v>
      </c>
      <c r="N498">
        <v>23.03</v>
      </c>
    </row>
    <row r="499" spans="1:14" ht="12.75">
      <c r="A499" t="s">
        <v>905</v>
      </c>
      <c r="B499">
        <v>4.94</v>
      </c>
      <c r="C499">
        <v>4.54</v>
      </c>
      <c r="D499">
        <v>3.37</v>
      </c>
      <c r="E499">
        <v>1.67</v>
      </c>
      <c r="F499">
        <v>0.68</v>
      </c>
      <c r="G499">
        <v>0.23</v>
      </c>
      <c r="H499">
        <v>0.02</v>
      </c>
      <c r="I499">
        <v>0.08</v>
      </c>
      <c r="J499">
        <v>0.28</v>
      </c>
      <c r="K499">
        <v>1.42</v>
      </c>
      <c r="L499">
        <v>3.04</v>
      </c>
      <c r="M499">
        <v>4.38</v>
      </c>
      <c r="N499">
        <v>24.65</v>
      </c>
    </row>
    <row r="500" spans="1:14" ht="12.75">
      <c r="A500" t="s">
        <v>906</v>
      </c>
      <c r="B500">
        <v>0.63</v>
      </c>
      <c r="C500">
        <v>0.49</v>
      </c>
      <c r="D500">
        <v>0.51</v>
      </c>
      <c r="E500">
        <v>0.24</v>
      </c>
      <c r="F500">
        <v>0.09</v>
      </c>
      <c r="G500">
        <v>0.03</v>
      </c>
      <c r="H500">
        <v>0.35</v>
      </c>
      <c r="I500">
        <v>0.67</v>
      </c>
      <c r="J500">
        <v>0.48</v>
      </c>
      <c r="K500">
        <v>0.3</v>
      </c>
      <c r="L500">
        <v>0.34</v>
      </c>
      <c r="M500">
        <v>0.44</v>
      </c>
      <c r="N500">
        <v>4.57</v>
      </c>
    </row>
    <row r="501" spans="1:14" ht="12.75">
      <c r="A501" t="s">
        <v>907</v>
      </c>
      <c r="B501">
        <v>1.74</v>
      </c>
      <c r="C501">
        <v>1.58</v>
      </c>
      <c r="D501">
        <v>1.15</v>
      </c>
      <c r="E501">
        <v>0.64</v>
      </c>
      <c r="F501">
        <v>0.26</v>
      </c>
      <c r="G501">
        <v>0.03</v>
      </c>
      <c r="H501">
        <v>0</v>
      </c>
      <c r="I501">
        <v>0.13</v>
      </c>
      <c r="J501">
        <v>0.22</v>
      </c>
      <c r="K501">
        <v>0.17</v>
      </c>
      <c r="L501">
        <v>0.71</v>
      </c>
      <c r="M501">
        <v>1</v>
      </c>
      <c r="N501">
        <v>7.63</v>
      </c>
    </row>
    <row r="502" spans="1:14" ht="12.75">
      <c r="A502" t="s">
        <v>908</v>
      </c>
      <c r="B502">
        <v>10.25</v>
      </c>
      <c r="C502">
        <v>9.8</v>
      </c>
      <c r="D502">
        <v>7.87</v>
      </c>
      <c r="E502">
        <v>4.29</v>
      </c>
      <c r="F502">
        <v>2.07</v>
      </c>
      <c r="G502">
        <v>0.62</v>
      </c>
      <c r="H502">
        <v>0.06</v>
      </c>
      <c r="I502">
        <v>0.15</v>
      </c>
      <c r="J502">
        <v>0.72</v>
      </c>
      <c r="K502">
        <v>2.75</v>
      </c>
      <c r="L502">
        <v>6.44</v>
      </c>
      <c r="M502">
        <v>9.06</v>
      </c>
      <c r="N502">
        <v>54.08</v>
      </c>
    </row>
    <row r="503" spans="1:14" ht="12.75">
      <c r="A503" t="s">
        <v>909</v>
      </c>
      <c r="B503">
        <v>3.22</v>
      </c>
      <c r="C503">
        <v>2.48</v>
      </c>
      <c r="D503">
        <v>2.16</v>
      </c>
      <c r="E503">
        <v>1.04</v>
      </c>
      <c r="F503">
        <v>0.42</v>
      </c>
      <c r="G503">
        <v>0.11</v>
      </c>
      <c r="H503">
        <v>0.02</v>
      </c>
      <c r="I503">
        <v>0.06</v>
      </c>
      <c r="J503">
        <v>0.15</v>
      </c>
      <c r="K503">
        <v>0.76</v>
      </c>
      <c r="L503">
        <v>1.86</v>
      </c>
      <c r="M503">
        <v>2.32</v>
      </c>
      <c r="N503">
        <v>14.6</v>
      </c>
    </row>
    <row r="504" spans="1:14" ht="12.75">
      <c r="A504" t="s">
        <v>910</v>
      </c>
      <c r="B504">
        <v>3.34</v>
      </c>
      <c r="C504">
        <v>3.17</v>
      </c>
      <c r="D504">
        <v>1.74</v>
      </c>
      <c r="E504">
        <v>1.66</v>
      </c>
      <c r="F504">
        <v>0.12</v>
      </c>
      <c r="G504">
        <v>0.03</v>
      </c>
      <c r="H504">
        <v>0.01</v>
      </c>
      <c r="I504">
        <v>0</v>
      </c>
      <c r="J504">
        <v>0.12</v>
      </c>
      <c r="K504">
        <v>0.22</v>
      </c>
      <c r="L504">
        <v>2.92</v>
      </c>
      <c r="M504">
        <v>2.22</v>
      </c>
      <c r="N504">
        <v>15.55</v>
      </c>
    </row>
    <row r="505" spans="1:14" ht="12.75">
      <c r="A505" t="s">
        <v>911</v>
      </c>
      <c r="B505">
        <v>1.46</v>
      </c>
      <c r="C505">
        <v>1.78</v>
      </c>
      <c r="D505">
        <v>1.78</v>
      </c>
      <c r="E505">
        <v>0.47</v>
      </c>
      <c r="F505">
        <v>0.25</v>
      </c>
      <c r="G505">
        <v>0.05</v>
      </c>
      <c r="H505">
        <v>0.08</v>
      </c>
      <c r="I505">
        <v>0.13</v>
      </c>
      <c r="J505">
        <v>0.49</v>
      </c>
      <c r="K505">
        <v>0.29</v>
      </c>
      <c r="L505">
        <v>0.57</v>
      </c>
      <c r="M505">
        <v>0.95</v>
      </c>
      <c r="N505">
        <v>8.3</v>
      </c>
    </row>
    <row r="506" spans="1:14" ht="12.75">
      <c r="A506" t="s">
        <v>912</v>
      </c>
      <c r="B506">
        <v>4.06</v>
      </c>
      <c r="C506">
        <v>3.6</v>
      </c>
      <c r="D506">
        <v>2.84</v>
      </c>
      <c r="E506">
        <v>1.27</v>
      </c>
      <c r="F506">
        <v>0.27</v>
      </c>
      <c r="G506">
        <v>0.05</v>
      </c>
      <c r="H506">
        <v>0.02</v>
      </c>
      <c r="I506">
        <v>0.08</v>
      </c>
      <c r="J506">
        <v>0.23</v>
      </c>
      <c r="K506">
        <v>0.45</v>
      </c>
      <c r="L506">
        <v>2.01</v>
      </c>
      <c r="M506">
        <v>2.39</v>
      </c>
      <c r="N506">
        <v>17.27</v>
      </c>
    </row>
    <row r="507" spans="1:14" ht="12.75">
      <c r="A507" t="s">
        <v>913</v>
      </c>
      <c r="B507">
        <v>5.67</v>
      </c>
      <c r="C507">
        <v>5.2</v>
      </c>
      <c r="D507">
        <v>3.94</v>
      </c>
      <c r="E507">
        <v>0.27</v>
      </c>
      <c r="F507">
        <v>0.21</v>
      </c>
      <c r="G507">
        <v>0.11</v>
      </c>
      <c r="H507">
        <v>0.02</v>
      </c>
      <c r="I507">
        <v>0</v>
      </c>
      <c r="J507">
        <v>0.06</v>
      </c>
      <c r="K507">
        <v>0.46</v>
      </c>
      <c r="L507">
        <v>0.39</v>
      </c>
      <c r="M507">
        <v>1.85</v>
      </c>
      <c r="N507">
        <v>18.18</v>
      </c>
    </row>
    <row r="508" spans="1:14" ht="12.75">
      <c r="A508" t="s">
        <v>914</v>
      </c>
      <c r="B508">
        <v>2.48</v>
      </c>
      <c r="C508">
        <v>2.04</v>
      </c>
      <c r="D508">
        <v>1.66</v>
      </c>
      <c r="E508">
        <v>0.87</v>
      </c>
      <c r="F508">
        <v>0.34</v>
      </c>
      <c r="G508">
        <v>0.05</v>
      </c>
      <c r="H508">
        <v>0.02</v>
      </c>
      <c r="I508">
        <v>0.02</v>
      </c>
      <c r="J508">
        <v>0.22</v>
      </c>
      <c r="K508">
        <v>0.47</v>
      </c>
      <c r="L508">
        <v>1.3</v>
      </c>
      <c r="M508">
        <v>1.57</v>
      </c>
      <c r="N508">
        <v>11.04</v>
      </c>
    </row>
    <row r="509" spans="1:14" ht="12.75">
      <c r="A509" t="s">
        <v>915</v>
      </c>
      <c r="B509">
        <v>3.75</v>
      </c>
      <c r="C509">
        <v>4.22</v>
      </c>
      <c r="D509">
        <v>5.46</v>
      </c>
      <c r="E509">
        <v>1.46</v>
      </c>
      <c r="F509">
        <v>0.59</v>
      </c>
      <c r="G509">
        <v>0.07</v>
      </c>
      <c r="H509">
        <v>0</v>
      </c>
      <c r="I509">
        <v>0.05</v>
      </c>
      <c r="J509">
        <v>0.59</v>
      </c>
      <c r="K509">
        <v>1.84</v>
      </c>
      <c r="L509">
        <v>3.7</v>
      </c>
      <c r="M509">
        <v>2.57</v>
      </c>
      <c r="N509">
        <v>24.3</v>
      </c>
    </row>
    <row r="510" spans="1:14" ht="12.75">
      <c r="A510" t="s">
        <v>916</v>
      </c>
      <c r="B510">
        <v>9.71</v>
      </c>
      <c r="C510">
        <v>6.65</v>
      </c>
      <c r="D510">
        <v>3.97</v>
      </c>
      <c r="E510">
        <v>2.37</v>
      </c>
      <c r="F510">
        <v>2.31</v>
      </c>
      <c r="G510">
        <v>0.71</v>
      </c>
      <c r="H510">
        <v>0.07</v>
      </c>
      <c r="I510">
        <v>0.03</v>
      </c>
      <c r="J510">
        <v>0.19</v>
      </c>
      <c r="K510">
        <v>1.53</v>
      </c>
      <c r="L510">
        <v>2.9</v>
      </c>
      <c r="M510">
        <v>4.24</v>
      </c>
      <c r="N510">
        <v>34.68</v>
      </c>
    </row>
    <row r="511" spans="1:14" ht="12.75">
      <c r="A511" t="s">
        <v>917</v>
      </c>
      <c r="B511">
        <v>2.32</v>
      </c>
      <c r="C511">
        <v>2.4</v>
      </c>
      <c r="D511">
        <v>1.98</v>
      </c>
      <c r="E511">
        <v>0.95</v>
      </c>
      <c r="F511">
        <v>0.16</v>
      </c>
      <c r="G511">
        <v>0.06</v>
      </c>
      <c r="H511">
        <v>0.01</v>
      </c>
      <c r="I511">
        <v>0.06</v>
      </c>
      <c r="J511">
        <v>0.26</v>
      </c>
      <c r="K511">
        <v>0.29</v>
      </c>
      <c r="L511">
        <v>1.22</v>
      </c>
      <c r="M511">
        <v>1.79</v>
      </c>
      <c r="N511">
        <v>11.5</v>
      </c>
    </row>
    <row r="512" spans="1:14" ht="12.75">
      <c r="A512" t="s">
        <v>918</v>
      </c>
      <c r="B512">
        <v>3.31</v>
      </c>
      <c r="C512">
        <v>2.71</v>
      </c>
      <c r="D512">
        <v>2.17</v>
      </c>
      <c r="E512">
        <v>1.32</v>
      </c>
      <c r="F512">
        <v>0.42</v>
      </c>
      <c r="G512">
        <v>0.12</v>
      </c>
      <c r="H512">
        <v>0</v>
      </c>
      <c r="I512">
        <v>0.05</v>
      </c>
      <c r="J512">
        <v>0.25</v>
      </c>
      <c r="K512">
        <v>1.19</v>
      </c>
      <c r="L512">
        <v>1.66</v>
      </c>
      <c r="M512">
        <v>2.7</v>
      </c>
      <c r="N512">
        <v>15.9</v>
      </c>
    </row>
    <row r="513" spans="1:14" ht="12.75">
      <c r="A513" t="s">
        <v>919</v>
      </c>
      <c r="B513">
        <v>4.11</v>
      </c>
      <c r="C513">
        <v>3.01</v>
      </c>
      <c r="D513">
        <v>2.96</v>
      </c>
      <c r="E513">
        <v>1.41</v>
      </c>
      <c r="F513">
        <v>0.48</v>
      </c>
      <c r="G513">
        <v>0.25</v>
      </c>
      <c r="H513">
        <v>0.05</v>
      </c>
      <c r="I513">
        <v>0.07</v>
      </c>
      <c r="J513">
        <v>0.36</v>
      </c>
      <c r="K513">
        <v>1.11</v>
      </c>
      <c r="L513">
        <v>2.88</v>
      </c>
      <c r="M513">
        <v>2.97</v>
      </c>
      <c r="N513">
        <v>19.66</v>
      </c>
    </row>
    <row r="514" spans="1:14" ht="12.75">
      <c r="A514" t="s">
        <v>920</v>
      </c>
      <c r="B514">
        <v>0.43</v>
      </c>
      <c r="C514">
        <v>0.31</v>
      </c>
      <c r="D514">
        <v>0.34</v>
      </c>
      <c r="E514">
        <v>0.09</v>
      </c>
      <c r="F514">
        <v>0.01</v>
      </c>
      <c r="G514">
        <v>0.02</v>
      </c>
      <c r="H514">
        <v>0.22</v>
      </c>
      <c r="I514">
        <v>0.27</v>
      </c>
      <c r="J514">
        <v>0.25</v>
      </c>
      <c r="K514">
        <v>0.23</v>
      </c>
      <c r="L514">
        <v>0.2</v>
      </c>
      <c r="M514">
        <v>0.33</v>
      </c>
      <c r="N514">
        <v>2.7</v>
      </c>
    </row>
    <row r="515" spans="1:14" ht="12.75">
      <c r="A515" t="s">
        <v>727</v>
      </c>
      <c r="B515">
        <v>2.91</v>
      </c>
      <c r="C515">
        <v>2.9</v>
      </c>
      <c r="D515">
        <v>2.36</v>
      </c>
      <c r="E515">
        <v>1.47</v>
      </c>
      <c r="F515">
        <v>0.32</v>
      </c>
      <c r="G515">
        <v>0.05</v>
      </c>
      <c r="H515">
        <v>0.02</v>
      </c>
      <c r="I515">
        <v>0.06</v>
      </c>
      <c r="J515">
        <v>0.31</v>
      </c>
      <c r="K515">
        <v>0.84</v>
      </c>
      <c r="L515">
        <v>2.49</v>
      </c>
      <c r="M515">
        <v>2.36</v>
      </c>
      <c r="N515">
        <v>16.09</v>
      </c>
    </row>
    <row r="516" spans="1:14" ht="12.75">
      <c r="A516" t="s">
        <v>923</v>
      </c>
      <c r="B516">
        <v>5.85</v>
      </c>
      <c r="C516">
        <v>5.41</v>
      </c>
      <c r="D516">
        <v>4.79</v>
      </c>
      <c r="E516">
        <v>2.76</v>
      </c>
      <c r="F516">
        <v>1.19</v>
      </c>
      <c r="G516">
        <v>0.42</v>
      </c>
      <c r="H516">
        <v>0.08</v>
      </c>
      <c r="I516">
        <v>0.05</v>
      </c>
      <c r="J516">
        <v>0.59</v>
      </c>
      <c r="K516">
        <v>1.38</v>
      </c>
      <c r="L516">
        <v>3.7</v>
      </c>
      <c r="M516">
        <v>5.14</v>
      </c>
      <c r="N516">
        <v>31.36</v>
      </c>
    </row>
    <row r="517" spans="1:14" ht="12.75">
      <c r="A517" t="s">
        <v>924</v>
      </c>
      <c r="B517">
        <v>3.87</v>
      </c>
      <c r="C517">
        <v>2.55</v>
      </c>
      <c r="D517">
        <v>1.55</v>
      </c>
      <c r="E517">
        <v>1.35</v>
      </c>
      <c r="F517">
        <v>0.23</v>
      </c>
      <c r="G517">
        <v>0.01</v>
      </c>
      <c r="H517">
        <v>0</v>
      </c>
      <c r="I517">
        <v>0.02</v>
      </c>
      <c r="J517">
        <v>0.05</v>
      </c>
      <c r="K517">
        <v>0.25</v>
      </c>
      <c r="L517">
        <v>1.37</v>
      </c>
      <c r="M517">
        <v>1.58</v>
      </c>
      <c r="N517">
        <v>12.83</v>
      </c>
    </row>
    <row r="518" spans="1:14" ht="12.75">
      <c r="A518" t="s">
        <v>925</v>
      </c>
      <c r="B518">
        <v>2.36</v>
      </c>
      <c r="C518">
        <v>1.64</v>
      </c>
      <c r="D518">
        <v>1.75</v>
      </c>
      <c r="E518">
        <v>1.85</v>
      </c>
      <c r="F518">
        <v>0.41</v>
      </c>
      <c r="G518">
        <v>0.08</v>
      </c>
      <c r="H518">
        <v>0</v>
      </c>
      <c r="I518">
        <v>0.05</v>
      </c>
      <c r="J518">
        <v>0.21</v>
      </c>
      <c r="K518">
        <v>0.54</v>
      </c>
      <c r="L518">
        <v>1.44</v>
      </c>
      <c r="M518">
        <v>2.23</v>
      </c>
      <c r="N518">
        <v>12.56</v>
      </c>
    </row>
    <row r="519" spans="1:14" ht="12.75">
      <c r="A519" t="s">
        <v>926</v>
      </c>
      <c r="B519">
        <v>3.72</v>
      </c>
      <c r="C519">
        <v>2.37</v>
      </c>
      <c r="D519">
        <v>3.03</v>
      </c>
      <c r="E519">
        <v>0.66</v>
      </c>
      <c r="F519">
        <v>0.33</v>
      </c>
      <c r="G519">
        <v>0.1</v>
      </c>
      <c r="H519">
        <v>0.3</v>
      </c>
      <c r="I519">
        <v>0.76</v>
      </c>
      <c r="J519">
        <v>0.34</v>
      </c>
      <c r="K519">
        <v>0.4</v>
      </c>
      <c r="L519">
        <v>1.4</v>
      </c>
      <c r="M519">
        <v>1.55</v>
      </c>
      <c r="N519">
        <v>14.96</v>
      </c>
    </row>
    <row r="520" spans="1:14" ht="12.75">
      <c r="A520" t="s">
        <v>927</v>
      </c>
      <c r="B520">
        <v>5.54</v>
      </c>
      <c r="C520">
        <v>3.11</v>
      </c>
      <c r="D520">
        <v>2.5</v>
      </c>
      <c r="E520">
        <v>1.2</v>
      </c>
      <c r="F520">
        <v>1.01</v>
      </c>
      <c r="G520">
        <v>0.72</v>
      </c>
      <c r="H520">
        <v>0.17</v>
      </c>
      <c r="I520">
        <v>0.49</v>
      </c>
      <c r="J520">
        <v>0.5</v>
      </c>
      <c r="K520">
        <v>1.94</v>
      </c>
      <c r="L520">
        <v>3.7</v>
      </c>
      <c r="M520">
        <v>4.94</v>
      </c>
      <c r="N520">
        <v>25.82</v>
      </c>
    </row>
    <row r="521" spans="1:14" ht="12.75">
      <c r="A521" t="s">
        <v>735</v>
      </c>
      <c r="B521">
        <v>4.13</v>
      </c>
      <c r="C521">
        <v>3.29</v>
      </c>
      <c r="D521">
        <v>2.84</v>
      </c>
      <c r="E521">
        <v>1.44</v>
      </c>
      <c r="F521">
        <v>1.1</v>
      </c>
      <c r="G521">
        <v>0.62</v>
      </c>
      <c r="H521">
        <v>0.41</v>
      </c>
      <c r="I521">
        <v>0.44</v>
      </c>
      <c r="J521">
        <v>0.75</v>
      </c>
      <c r="K521">
        <v>1.65</v>
      </c>
      <c r="L521">
        <v>3.87</v>
      </c>
      <c r="M521">
        <v>4.31</v>
      </c>
      <c r="N521">
        <v>24.85</v>
      </c>
    </row>
    <row r="522" spans="1:14" ht="12.75">
      <c r="A522" t="s">
        <v>736</v>
      </c>
      <c r="B522">
        <v>6.09</v>
      </c>
      <c r="C522">
        <v>3.42</v>
      </c>
      <c r="D522">
        <v>3.5</v>
      </c>
      <c r="E522">
        <v>1.88</v>
      </c>
      <c r="F522">
        <v>0.63</v>
      </c>
      <c r="G522">
        <v>0.2</v>
      </c>
      <c r="H522">
        <v>0.01</v>
      </c>
      <c r="I522">
        <v>0.09</v>
      </c>
      <c r="J522">
        <v>0.16</v>
      </c>
      <c r="K522">
        <v>1.16</v>
      </c>
      <c r="L522">
        <v>2.25</v>
      </c>
      <c r="M522">
        <v>5.8</v>
      </c>
      <c r="N522">
        <v>25.19</v>
      </c>
    </row>
    <row r="523" spans="1:14" ht="12.75">
      <c r="A523" t="s">
        <v>737</v>
      </c>
      <c r="B523">
        <v>3.84</v>
      </c>
      <c r="C523">
        <v>2.73</v>
      </c>
      <c r="D523">
        <v>2.4</v>
      </c>
      <c r="E523">
        <v>1.36</v>
      </c>
      <c r="F523">
        <v>0.36</v>
      </c>
      <c r="G523">
        <v>0.13</v>
      </c>
      <c r="H523">
        <v>0.05</v>
      </c>
      <c r="I523">
        <v>0.05</v>
      </c>
      <c r="J523">
        <v>0.24</v>
      </c>
      <c r="K523">
        <v>1.12</v>
      </c>
      <c r="L523">
        <v>2.56</v>
      </c>
      <c r="M523">
        <v>3.2</v>
      </c>
      <c r="N523">
        <v>18.04</v>
      </c>
    </row>
    <row r="524" spans="1:14" ht="12.75">
      <c r="A524" t="s">
        <v>738</v>
      </c>
      <c r="B524">
        <v>4.85</v>
      </c>
      <c r="C524">
        <v>4.4</v>
      </c>
      <c r="D524">
        <v>3.56</v>
      </c>
      <c r="E524">
        <v>1.35</v>
      </c>
      <c r="F524">
        <v>0.59</v>
      </c>
      <c r="G524">
        <v>0.12</v>
      </c>
      <c r="H524">
        <v>0.07</v>
      </c>
      <c r="I524">
        <v>0.1</v>
      </c>
      <c r="J524">
        <v>0.31</v>
      </c>
      <c r="K524">
        <v>1.36</v>
      </c>
      <c r="L524">
        <v>3.35</v>
      </c>
      <c r="M524">
        <v>3.24</v>
      </c>
      <c r="N524">
        <v>23.3</v>
      </c>
    </row>
    <row r="525" spans="1:14" ht="12.75">
      <c r="A525" t="s">
        <v>739</v>
      </c>
      <c r="B525">
        <v>7.74</v>
      </c>
      <c r="C525">
        <v>5.7</v>
      </c>
      <c r="D525">
        <v>3.8</v>
      </c>
      <c r="E525">
        <v>1.84</v>
      </c>
      <c r="F525">
        <v>0.46</v>
      </c>
      <c r="G525">
        <v>0.15</v>
      </c>
      <c r="H525">
        <v>0.07</v>
      </c>
      <c r="I525">
        <v>0.08</v>
      </c>
      <c r="J525">
        <v>0.36</v>
      </c>
      <c r="K525">
        <v>1.95</v>
      </c>
      <c r="L525">
        <v>4.01</v>
      </c>
      <c r="M525">
        <v>6.01</v>
      </c>
      <c r="N525">
        <v>32.17</v>
      </c>
    </row>
    <row r="526" spans="1:14" ht="12.75">
      <c r="A526" t="s">
        <v>740</v>
      </c>
      <c r="B526">
        <v>12.31</v>
      </c>
      <c r="C526">
        <v>9.39</v>
      </c>
      <c r="D526">
        <v>7.33</v>
      </c>
      <c r="E526">
        <v>3.55</v>
      </c>
      <c r="F526">
        <v>1.41</v>
      </c>
      <c r="G526">
        <v>0.41</v>
      </c>
      <c r="H526">
        <v>0.08</v>
      </c>
      <c r="I526">
        <v>0.31</v>
      </c>
      <c r="J526">
        <v>0.64</v>
      </c>
      <c r="K526">
        <v>3.34</v>
      </c>
      <c r="L526">
        <v>7.58</v>
      </c>
      <c r="M526">
        <v>9.54</v>
      </c>
      <c r="N526">
        <v>55.89</v>
      </c>
    </row>
    <row r="527" spans="1:14" ht="12.75">
      <c r="A527" t="s">
        <v>741</v>
      </c>
      <c r="B527">
        <v>2.18</v>
      </c>
      <c r="C527">
        <v>1.98</v>
      </c>
      <c r="D527">
        <v>1.83</v>
      </c>
      <c r="E527">
        <v>0.96</v>
      </c>
      <c r="F527">
        <v>0.22</v>
      </c>
      <c r="G527">
        <v>0.09</v>
      </c>
      <c r="H527">
        <v>0.03</v>
      </c>
      <c r="I527">
        <v>0.08</v>
      </c>
      <c r="J527">
        <v>0.28</v>
      </c>
      <c r="K527">
        <v>0.3</v>
      </c>
      <c r="L527">
        <v>1.1</v>
      </c>
      <c r="M527">
        <v>1.24</v>
      </c>
      <c r="N527">
        <v>10.29</v>
      </c>
    </row>
    <row r="528" spans="1:14" ht="12.75">
      <c r="A528" t="s">
        <v>742</v>
      </c>
      <c r="B528">
        <v>0.44</v>
      </c>
      <c r="C528">
        <v>0.2</v>
      </c>
      <c r="D528">
        <v>0.16</v>
      </c>
      <c r="E528">
        <v>0.07</v>
      </c>
      <c r="F528">
        <v>0.02</v>
      </c>
      <c r="G528">
        <v>0.02</v>
      </c>
      <c r="H528">
        <v>0.12</v>
      </c>
      <c r="I528">
        <v>0.24</v>
      </c>
      <c r="J528">
        <v>0.13</v>
      </c>
      <c r="K528">
        <v>0.36</v>
      </c>
      <c r="L528">
        <v>0.24</v>
      </c>
      <c r="M528">
        <v>0.33</v>
      </c>
      <c r="N528">
        <v>2.33</v>
      </c>
    </row>
    <row r="529" spans="1:14" ht="12.75">
      <c r="A529" t="s">
        <v>743</v>
      </c>
      <c r="B529">
        <v>0.65</v>
      </c>
      <c r="C529">
        <v>0.56</v>
      </c>
      <c r="D529">
        <v>0.32</v>
      </c>
      <c r="E529">
        <v>0.06</v>
      </c>
      <c r="F529">
        <v>0.07</v>
      </c>
      <c r="G529">
        <v>0.08</v>
      </c>
      <c r="H529">
        <v>0.33</v>
      </c>
      <c r="I529">
        <v>0.47</v>
      </c>
      <c r="J529">
        <v>0.33</v>
      </c>
      <c r="K529">
        <v>0.26</v>
      </c>
      <c r="L529">
        <v>0.23</v>
      </c>
      <c r="M529">
        <v>0.68</v>
      </c>
      <c r="N529">
        <v>4.04</v>
      </c>
    </row>
    <row r="530" spans="1:14" ht="12.75">
      <c r="A530" t="s">
        <v>744</v>
      </c>
      <c r="B530">
        <v>4.9</v>
      </c>
      <c r="C530">
        <v>5.05</v>
      </c>
      <c r="D530">
        <v>3.53</v>
      </c>
      <c r="E530">
        <v>1.53</v>
      </c>
      <c r="F530">
        <v>0.44</v>
      </c>
      <c r="G530">
        <v>0.07</v>
      </c>
      <c r="H530">
        <v>0.02</v>
      </c>
      <c r="I530">
        <v>0.05</v>
      </c>
      <c r="J530">
        <v>0.32</v>
      </c>
      <c r="K530">
        <v>0.46</v>
      </c>
      <c r="L530">
        <v>2.1</v>
      </c>
      <c r="M530">
        <v>2.87</v>
      </c>
      <c r="N530">
        <v>21.34</v>
      </c>
    </row>
    <row r="531" spans="1:14" ht="12.75">
      <c r="A531" t="s">
        <v>745</v>
      </c>
      <c r="B531">
        <v>3.03</v>
      </c>
      <c r="C531">
        <v>2.29</v>
      </c>
      <c r="D531">
        <v>1.56</v>
      </c>
      <c r="E531">
        <v>1.41</v>
      </c>
      <c r="F531">
        <v>0.27</v>
      </c>
      <c r="G531">
        <v>0.05</v>
      </c>
      <c r="H531">
        <v>0.01</v>
      </c>
      <c r="I531">
        <v>0.02</v>
      </c>
      <c r="J531">
        <v>0.21</v>
      </c>
      <c r="K531">
        <v>0.24</v>
      </c>
      <c r="L531">
        <v>1.59</v>
      </c>
      <c r="M531">
        <v>1.67</v>
      </c>
      <c r="N531">
        <v>12.35</v>
      </c>
    </row>
    <row r="532" spans="1:14" ht="12.75">
      <c r="A532" t="s">
        <v>746</v>
      </c>
      <c r="B532">
        <v>7.39</v>
      </c>
      <c r="C532">
        <v>5.4</v>
      </c>
      <c r="D532">
        <v>5.07</v>
      </c>
      <c r="E532">
        <v>2.98</v>
      </c>
      <c r="F532">
        <v>1.25</v>
      </c>
      <c r="G532">
        <v>0.77</v>
      </c>
      <c r="H532">
        <v>0.18</v>
      </c>
      <c r="I532">
        <v>0.45</v>
      </c>
      <c r="J532">
        <v>0.79</v>
      </c>
      <c r="K532">
        <v>1.81</v>
      </c>
      <c r="L532">
        <v>5.38</v>
      </c>
      <c r="M532">
        <v>6.46</v>
      </c>
      <c r="N532">
        <v>37.93</v>
      </c>
    </row>
    <row r="533" spans="1:14" ht="12.75">
      <c r="A533" t="s">
        <v>747</v>
      </c>
      <c r="B533">
        <v>9.12</v>
      </c>
      <c r="C533">
        <v>6.25</v>
      </c>
      <c r="D533">
        <v>4.1</v>
      </c>
      <c r="E533">
        <v>4.25</v>
      </c>
      <c r="F533">
        <v>0.82</v>
      </c>
      <c r="G533">
        <v>0.06</v>
      </c>
      <c r="H533">
        <v>0.05</v>
      </c>
      <c r="I533">
        <v>0.05</v>
      </c>
      <c r="J533">
        <v>0.48</v>
      </c>
      <c r="K533">
        <v>0.69</v>
      </c>
      <c r="L533">
        <v>6</v>
      </c>
      <c r="M533">
        <v>5.88</v>
      </c>
      <c r="N533">
        <v>37.75</v>
      </c>
    </row>
    <row r="534" spans="1:14" ht="12.75">
      <c r="A534" t="s">
        <v>748</v>
      </c>
      <c r="B534">
        <v>2.48</v>
      </c>
      <c r="C534">
        <v>2.3</v>
      </c>
      <c r="D534">
        <v>2.05</v>
      </c>
      <c r="E534">
        <v>1.16</v>
      </c>
      <c r="F534">
        <v>0.39</v>
      </c>
      <c r="G534">
        <v>0.1</v>
      </c>
      <c r="H534">
        <v>0.01</v>
      </c>
      <c r="I534">
        <v>0.01</v>
      </c>
      <c r="J534">
        <v>0.16</v>
      </c>
      <c r="K534">
        <v>0.65</v>
      </c>
      <c r="L534">
        <v>1.26</v>
      </c>
      <c r="M534">
        <v>2.08</v>
      </c>
      <c r="N534">
        <v>12.65</v>
      </c>
    </row>
    <row r="535" spans="1:14" ht="12.75">
      <c r="A535" t="s">
        <v>749</v>
      </c>
      <c r="B535">
        <v>11.33</v>
      </c>
      <c r="C535">
        <v>9.16</v>
      </c>
      <c r="D535">
        <v>9.12</v>
      </c>
      <c r="E535">
        <v>4.96</v>
      </c>
      <c r="F535">
        <v>3.31</v>
      </c>
      <c r="G535">
        <v>1.22</v>
      </c>
      <c r="H535">
        <v>0.28</v>
      </c>
      <c r="I535">
        <v>0.61</v>
      </c>
      <c r="J535">
        <v>1.46</v>
      </c>
      <c r="K535">
        <v>4.73</v>
      </c>
      <c r="L535" t="s">
        <v>750</v>
      </c>
      <c r="M535">
        <v>1.65</v>
      </c>
      <c r="N535">
        <v>67.63</v>
      </c>
    </row>
    <row r="536" spans="1:14" ht="12.75">
      <c r="A536" t="s">
        <v>751</v>
      </c>
      <c r="B536">
        <v>7.14</v>
      </c>
      <c r="C536">
        <v>5.23</v>
      </c>
      <c r="D536">
        <v>4.13</v>
      </c>
      <c r="E536">
        <v>2.63</v>
      </c>
      <c r="F536">
        <v>1.23</v>
      </c>
      <c r="G536">
        <v>0.14</v>
      </c>
      <c r="H536">
        <v>0.02</v>
      </c>
      <c r="I536">
        <v>0.07</v>
      </c>
      <c r="J536">
        <v>0.54</v>
      </c>
      <c r="K536">
        <v>1.33</v>
      </c>
      <c r="L536">
        <v>2.75</v>
      </c>
      <c r="M536">
        <v>6.81</v>
      </c>
      <c r="N536">
        <v>32.02</v>
      </c>
    </row>
    <row r="537" spans="1:14" ht="12.75">
      <c r="A537" t="s">
        <v>752</v>
      </c>
      <c r="B537">
        <v>4.34</v>
      </c>
      <c r="C537">
        <v>3.5</v>
      </c>
      <c r="D537">
        <v>2.94</v>
      </c>
      <c r="E537">
        <v>1.23</v>
      </c>
      <c r="F537">
        <v>0.76</v>
      </c>
      <c r="G537">
        <v>0.39</v>
      </c>
      <c r="H537">
        <v>0.07</v>
      </c>
      <c r="I537">
        <v>0.17</v>
      </c>
      <c r="J537">
        <v>0.39</v>
      </c>
      <c r="K537">
        <v>1.12</v>
      </c>
      <c r="L537">
        <v>2.85</v>
      </c>
      <c r="M537">
        <v>3.25</v>
      </c>
      <c r="N537">
        <v>21.01</v>
      </c>
    </row>
    <row r="538" spans="1:14" ht="12.75">
      <c r="A538" t="s">
        <v>753</v>
      </c>
      <c r="B538">
        <v>9.85</v>
      </c>
      <c r="C538">
        <v>7.63</v>
      </c>
      <c r="D538">
        <v>6.66</v>
      </c>
      <c r="E538">
        <v>3.16</v>
      </c>
      <c r="F538">
        <v>2.09</v>
      </c>
      <c r="G538">
        <v>0.71</v>
      </c>
      <c r="H538">
        <v>0.17</v>
      </c>
      <c r="I538">
        <v>0.46</v>
      </c>
      <c r="J538">
        <v>1.01</v>
      </c>
      <c r="K538">
        <v>3.89</v>
      </c>
      <c r="L538">
        <v>7.85</v>
      </c>
      <c r="M538">
        <v>9.76</v>
      </c>
      <c r="N538">
        <v>53.24</v>
      </c>
    </row>
    <row r="539" spans="1:14" ht="12.75">
      <c r="A539" t="s">
        <v>754</v>
      </c>
      <c r="B539">
        <v>5.76</v>
      </c>
      <c r="C539">
        <v>4.9</v>
      </c>
      <c r="D539">
        <v>4.24</v>
      </c>
      <c r="E539">
        <v>2.08</v>
      </c>
      <c r="F539">
        <v>0.97</v>
      </c>
      <c r="G539">
        <v>0.39</v>
      </c>
      <c r="H539">
        <v>0.05</v>
      </c>
      <c r="I539">
        <v>0.16</v>
      </c>
      <c r="J539">
        <v>0.43</v>
      </c>
      <c r="K539">
        <v>1.65</v>
      </c>
      <c r="L539">
        <v>3.7</v>
      </c>
      <c r="M539">
        <v>4.33</v>
      </c>
      <c r="N539">
        <v>28.66</v>
      </c>
    </row>
    <row r="540" spans="1:14" ht="12.75">
      <c r="A540" t="s">
        <v>755</v>
      </c>
      <c r="B540">
        <v>6.48</v>
      </c>
      <c r="C540">
        <v>4.89</v>
      </c>
      <c r="D540">
        <v>3.49</v>
      </c>
      <c r="E540">
        <v>2.56</v>
      </c>
      <c r="F540">
        <v>1.23</v>
      </c>
      <c r="G540">
        <v>0.23</v>
      </c>
      <c r="H540">
        <v>0.02</v>
      </c>
      <c r="I540">
        <v>0.12</v>
      </c>
      <c r="J540">
        <v>0.57</v>
      </c>
      <c r="K540">
        <v>1.57</v>
      </c>
      <c r="L540">
        <v>2.44</v>
      </c>
      <c r="M540">
        <v>5.28</v>
      </c>
      <c r="N540">
        <v>28.88</v>
      </c>
    </row>
    <row r="541" spans="1:14" ht="12.75">
      <c r="A541" t="s">
        <v>756</v>
      </c>
      <c r="B541">
        <v>6.07</v>
      </c>
      <c r="C541">
        <v>4.25</v>
      </c>
      <c r="D541">
        <v>3.4</v>
      </c>
      <c r="E541">
        <v>2.15</v>
      </c>
      <c r="F541">
        <v>0.78</v>
      </c>
      <c r="G541">
        <v>0.37</v>
      </c>
      <c r="H541">
        <v>0.06</v>
      </c>
      <c r="I541">
        <v>0.1</v>
      </c>
      <c r="J541">
        <v>0.33</v>
      </c>
      <c r="K541">
        <v>1.73</v>
      </c>
      <c r="L541">
        <v>3.78</v>
      </c>
      <c r="M541">
        <v>4.66</v>
      </c>
      <c r="N541">
        <v>27.68</v>
      </c>
    </row>
    <row r="542" spans="1:14" ht="12.75">
      <c r="A542" t="s">
        <v>757</v>
      </c>
      <c r="B542">
        <v>4.18</v>
      </c>
      <c r="C542">
        <v>3.78</v>
      </c>
      <c r="D542">
        <v>2</v>
      </c>
      <c r="E542">
        <v>1.87</v>
      </c>
      <c r="F542">
        <v>1.13</v>
      </c>
      <c r="G542">
        <v>0.08</v>
      </c>
      <c r="H542">
        <v>0.01</v>
      </c>
      <c r="I542">
        <v>0.08</v>
      </c>
      <c r="J542">
        <v>0.46</v>
      </c>
      <c r="K542">
        <v>1.31</v>
      </c>
      <c r="L542">
        <v>2.21</v>
      </c>
      <c r="M542">
        <v>3.44</v>
      </c>
      <c r="N542">
        <v>20.55</v>
      </c>
    </row>
    <row r="543" spans="1:14" ht="12.75">
      <c r="A543" t="s">
        <v>758</v>
      </c>
      <c r="B543">
        <v>3.35</v>
      </c>
      <c r="C543">
        <v>3.36</v>
      </c>
      <c r="D543">
        <v>2.5</v>
      </c>
      <c r="E543">
        <v>1.05</v>
      </c>
      <c r="F543">
        <v>0.17</v>
      </c>
      <c r="G543">
        <v>0.05</v>
      </c>
      <c r="H543">
        <v>0.02</v>
      </c>
      <c r="I543">
        <v>0.05</v>
      </c>
      <c r="J543">
        <v>0.24</v>
      </c>
      <c r="K543">
        <v>0.29</v>
      </c>
      <c r="L543">
        <v>1.62</v>
      </c>
      <c r="M543">
        <v>2.12</v>
      </c>
      <c r="N543">
        <v>14.82</v>
      </c>
    </row>
    <row r="544" spans="1:14" ht="12.75">
      <c r="A544" t="s">
        <v>759</v>
      </c>
      <c r="B544">
        <v>2.33</v>
      </c>
      <c r="C544">
        <v>2.35</v>
      </c>
      <c r="D544">
        <v>1.45</v>
      </c>
      <c r="E544">
        <v>1.19</v>
      </c>
      <c r="F544">
        <v>0.25</v>
      </c>
      <c r="G544">
        <v>0.12</v>
      </c>
      <c r="H544">
        <v>0.02</v>
      </c>
      <c r="I544">
        <v>0.01</v>
      </c>
      <c r="J544">
        <v>0.29</v>
      </c>
      <c r="K544">
        <v>0.22</v>
      </c>
      <c r="L544">
        <v>1.24</v>
      </c>
      <c r="M544">
        <v>1.38</v>
      </c>
      <c r="N544">
        <v>10.85</v>
      </c>
    </row>
    <row r="545" spans="1:14" ht="12.75">
      <c r="A545" t="s">
        <v>760</v>
      </c>
      <c r="B545">
        <v>2.64</v>
      </c>
      <c r="C545">
        <v>1.76</v>
      </c>
      <c r="D545">
        <v>1.46</v>
      </c>
      <c r="E545">
        <v>0.65</v>
      </c>
      <c r="F545">
        <v>0.14</v>
      </c>
      <c r="G545">
        <v>0.03</v>
      </c>
      <c r="H545">
        <v>0.01</v>
      </c>
      <c r="I545">
        <v>0.11</v>
      </c>
      <c r="J545">
        <v>0.33</v>
      </c>
      <c r="K545">
        <v>0.86</v>
      </c>
      <c r="L545">
        <v>2.34</v>
      </c>
      <c r="M545">
        <v>2.44</v>
      </c>
      <c r="N545">
        <v>12.77</v>
      </c>
    </row>
    <row r="546" spans="1:14" ht="12.75">
      <c r="A546" t="s">
        <v>761</v>
      </c>
      <c r="B546">
        <v>4.31</v>
      </c>
      <c r="C546">
        <v>1.4</v>
      </c>
      <c r="D546">
        <v>2.71</v>
      </c>
      <c r="E546">
        <v>1.08</v>
      </c>
      <c r="F546">
        <v>0.11</v>
      </c>
      <c r="G546">
        <v>0</v>
      </c>
      <c r="H546">
        <v>0</v>
      </c>
      <c r="I546">
        <v>0</v>
      </c>
      <c r="J546">
        <v>0.04</v>
      </c>
      <c r="K546">
        <v>0.12</v>
      </c>
      <c r="L546">
        <v>1.69</v>
      </c>
      <c r="M546">
        <v>2.53</v>
      </c>
      <c r="N546">
        <v>13.99</v>
      </c>
    </row>
    <row r="547" spans="1:14" ht="12.75">
      <c r="A547" t="s">
        <v>762</v>
      </c>
      <c r="B547">
        <v>10.13</v>
      </c>
      <c r="C547">
        <v>8.16</v>
      </c>
      <c r="D547">
        <v>7.33</v>
      </c>
      <c r="E547">
        <v>4.31</v>
      </c>
      <c r="F547">
        <v>2.38</v>
      </c>
      <c r="G547">
        <v>0.79</v>
      </c>
      <c r="H547">
        <v>0.18</v>
      </c>
      <c r="I547">
        <v>0.25</v>
      </c>
      <c r="J547">
        <v>0.83</v>
      </c>
      <c r="K547">
        <v>2.86</v>
      </c>
      <c r="L547">
        <v>6.1</v>
      </c>
      <c r="M547">
        <v>8.52</v>
      </c>
      <c r="N547">
        <v>51.84</v>
      </c>
    </row>
    <row r="548" spans="1:14" ht="12.75">
      <c r="A548" t="s">
        <v>763</v>
      </c>
      <c r="B548">
        <v>6.28</v>
      </c>
      <c r="C548">
        <v>5.91</v>
      </c>
      <c r="D548">
        <v>4.39</v>
      </c>
      <c r="E548">
        <v>1.51</v>
      </c>
      <c r="F548">
        <v>1.25</v>
      </c>
      <c r="G548">
        <v>0.3</v>
      </c>
      <c r="H548">
        <v>0.04</v>
      </c>
      <c r="I548">
        <v>0.11</v>
      </c>
      <c r="J548">
        <v>0.34</v>
      </c>
      <c r="K548">
        <v>1.32</v>
      </c>
      <c r="L548">
        <v>3.67</v>
      </c>
      <c r="M548">
        <v>4.55</v>
      </c>
      <c r="N548">
        <v>29.67</v>
      </c>
    </row>
    <row r="549" spans="1:14" ht="12.75">
      <c r="A549" t="s">
        <v>764</v>
      </c>
      <c r="B549">
        <v>4.05</v>
      </c>
      <c r="C549">
        <v>4.03</v>
      </c>
      <c r="D549">
        <v>3.45</v>
      </c>
      <c r="E549">
        <v>1.58</v>
      </c>
      <c r="F549">
        <v>0.54</v>
      </c>
      <c r="G549">
        <v>0.14</v>
      </c>
      <c r="H549">
        <v>0.03</v>
      </c>
      <c r="I549">
        <v>0.19</v>
      </c>
      <c r="J549">
        <v>0.4</v>
      </c>
      <c r="K549">
        <v>0.61</v>
      </c>
      <c r="L549">
        <v>2.12</v>
      </c>
      <c r="M549">
        <v>2.46</v>
      </c>
      <c r="N549">
        <v>19.6</v>
      </c>
    </row>
    <row r="550" spans="1:14" ht="12.75">
      <c r="A550" t="s">
        <v>765</v>
      </c>
      <c r="B550">
        <v>3.31</v>
      </c>
      <c r="C550">
        <v>2.81</v>
      </c>
      <c r="D550">
        <v>2.56</v>
      </c>
      <c r="E550">
        <v>1.17</v>
      </c>
      <c r="F550">
        <v>0.34</v>
      </c>
      <c r="G550">
        <v>0.06</v>
      </c>
      <c r="H550">
        <v>0.05</v>
      </c>
      <c r="I550">
        <v>0.05</v>
      </c>
      <c r="J550">
        <v>0.28</v>
      </c>
      <c r="K550">
        <v>0.64</v>
      </c>
      <c r="L550">
        <v>1.9</v>
      </c>
      <c r="M550">
        <v>2.65</v>
      </c>
      <c r="N550">
        <v>15.82</v>
      </c>
    </row>
    <row r="551" spans="1:14" ht="12.75">
      <c r="A551" t="s">
        <v>766</v>
      </c>
      <c r="B551">
        <v>1.55</v>
      </c>
      <c r="C551">
        <v>1.55</v>
      </c>
      <c r="D551">
        <v>1.31</v>
      </c>
      <c r="E551">
        <v>0.47</v>
      </c>
      <c r="F551">
        <v>0.13</v>
      </c>
      <c r="G551">
        <v>0.04</v>
      </c>
      <c r="H551">
        <v>0.05</v>
      </c>
      <c r="I551">
        <v>0.19</v>
      </c>
      <c r="J551">
        <v>0.21</v>
      </c>
      <c r="K551">
        <v>0.29</v>
      </c>
      <c r="L551">
        <v>0.69</v>
      </c>
      <c r="M551">
        <v>1.36</v>
      </c>
      <c r="N551">
        <v>7.84</v>
      </c>
    </row>
    <row r="552" spans="1:14" ht="12.75">
      <c r="A552" t="s">
        <v>767</v>
      </c>
      <c r="B552">
        <v>1.2</v>
      </c>
      <c r="C552">
        <v>0.77</v>
      </c>
      <c r="D552">
        <v>0.59</v>
      </c>
      <c r="E552">
        <v>0.39</v>
      </c>
      <c r="F552">
        <v>0.06</v>
      </c>
      <c r="G552">
        <v>0.03</v>
      </c>
      <c r="H552">
        <v>0.07</v>
      </c>
      <c r="I552">
        <v>0.11</v>
      </c>
      <c r="J552">
        <v>0.15</v>
      </c>
      <c r="K552">
        <v>0.21</v>
      </c>
      <c r="L552">
        <v>0.86</v>
      </c>
      <c r="M552">
        <v>0.68</v>
      </c>
      <c r="N552">
        <v>5.12</v>
      </c>
    </row>
    <row r="553" spans="1:14" ht="12.75">
      <c r="A553" t="s">
        <v>768</v>
      </c>
      <c r="B553">
        <v>1.16</v>
      </c>
      <c r="C553">
        <v>1</v>
      </c>
      <c r="D553">
        <v>0.61</v>
      </c>
      <c r="E553">
        <v>0.17</v>
      </c>
      <c r="F553">
        <v>0.05</v>
      </c>
      <c r="G553">
        <v>0.07</v>
      </c>
      <c r="H553">
        <v>0.21</v>
      </c>
      <c r="I553">
        <v>0.31</v>
      </c>
      <c r="J553">
        <v>0.36</v>
      </c>
      <c r="K553">
        <v>0.22</v>
      </c>
      <c r="L553">
        <v>0.46</v>
      </c>
      <c r="M553">
        <v>0.95</v>
      </c>
      <c r="N553">
        <v>5.57</v>
      </c>
    </row>
    <row r="554" spans="1:14" ht="12.75">
      <c r="A554" t="s">
        <v>769</v>
      </c>
      <c r="B554">
        <v>3.36</v>
      </c>
      <c r="C554">
        <v>2.92</v>
      </c>
      <c r="D554">
        <v>2.32</v>
      </c>
      <c r="E554">
        <v>1.02</v>
      </c>
      <c r="F554">
        <v>0.36</v>
      </c>
      <c r="G554">
        <v>0.09</v>
      </c>
      <c r="H554">
        <v>0.03</v>
      </c>
      <c r="I554">
        <v>0.06</v>
      </c>
      <c r="J554">
        <v>0.2</v>
      </c>
      <c r="K554">
        <v>0.72</v>
      </c>
      <c r="L554">
        <v>1.82</v>
      </c>
      <c r="M554">
        <v>2.52</v>
      </c>
      <c r="N554">
        <v>15.42</v>
      </c>
    </row>
    <row r="555" spans="1:14" ht="12.75">
      <c r="A555" t="s">
        <v>770</v>
      </c>
      <c r="B555">
        <v>5.37</v>
      </c>
      <c r="C555">
        <v>4.87</v>
      </c>
      <c r="D555">
        <v>4.04</v>
      </c>
      <c r="E555">
        <v>1.83</v>
      </c>
      <c r="F555">
        <v>0.58</v>
      </c>
      <c r="G555">
        <v>0.12</v>
      </c>
      <c r="H555">
        <v>0.07</v>
      </c>
      <c r="I555">
        <v>0.06</v>
      </c>
      <c r="J555">
        <v>0.22</v>
      </c>
      <c r="K555">
        <v>0.82</v>
      </c>
      <c r="L555">
        <v>2.72</v>
      </c>
      <c r="M555">
        <v>4.14</v>
      </c>
      <c r="N555">
        <v>24.84</v>
      </c>
    </row>
    <row r="556" spans="1:14" ht="12.75">
      <c r="A556" t="s">
        <v>771</v>
      </c>
      <c r="B556">
        <v>5.72</v>
      </c>
      <c r="C556">
        <v>5.21</v>
      </c>
      <c r="D556">
        <v>5.54</v>
      </c>
      <c r="E556">
        <v>2.15</v>
      </c>
      <c r="F556">
        <v>0.62</v>
      </c>
      <c r="G556">
        <v>0.14</v>
      </c>
      <c r="H556">
        <v>0.39</v>
      </c>
      <c r="I556">
        <v>0.68</v>
      </c>
      <c r="J556">
        <v>0.6</v>
      </c>
      <c r="K556">
        <v>0.82</v>
      </c>
      <c r="L556">
        <v>2.82</v>
      </c>
      <c r="M556">
        <v>3.71</v>
      </c>
      <c r="N556">
        <v>28.4</v>
      </c>
    </row>
    <row r="557" spans="1:14" ht="12.75">
      <c r="A557" t="s">
        <v>772</v>
      </c>
      <c r="B557">
        <v>2.92</v>
      </c>
      <c r="C557">
        <v>2.57</v>
      </c>
      <c r="D557">
        <v>2.07</v>
      </c>
      <c r="E557">
        <v>0.77</v>
      </c>
      <c r="F557">
        <v>0.22</v>
      </c>
      <c r="G557">
        <v>0.06</v>
      </c>
      <c r="H557">
        <v>0.01</v>
      </c>
      <c r="I557">
        <v>0.1</v>
      </c>
      <c r="J557">
        <v>0.23</v>
      </c>
      <c r="K557">
        <v>0.26</v>
      </c>
      <c r="L557">
        <v>1.36</v>
      </c>
      <c r="M557">
        <v>1.57</v>
      </c>
      <c r="N557">
        <v>12.14</v>
      </c>
    </row>
    <row r="558" spans="1:14" ht="12.75">
      <c r="A558" t="s">
        <v>773</v>
      </c>
      <c r="B558">
        <v>2</v>
      </c>
      <c r="C558">
        <v>1.89</v>
      </c>
      <c r="D558">
        <v>1.53</v>
      </c>
      <c r="E558">
        <v>0.66</v>
      </c>
      <c r="F558">
        <v>0.29</v>
      </c>
      <c r="G558">
        <v>0.06</v>
      </c>
      <c r="H558">
        <v>0.02</v>
      </c>
      <c r="I558">
        <v>0.04</v>
      </c>
      <c r="J558">
        <v>0.29</v>
      </c>
      <c r="K558">
        <v>0.46</v>
      </c>
      <c r="L558">
        <v>1.05</v>
      </c>
      <c r="M558">
        <v>1.47</v>
      </c>
      <c r="N558">
        <v>9.76</v>
      </c>
    </row>
    <row r="559" spans="1:14" ht="12.75">
      <c r="A559" t="s">
        <v>960</v>
      </c>
      <c r="B559">
        <v>1.15</v>
      </c>
      <c r="C559">
        <v>1.11</v>
      </c>
      <c r="D559">
        <v>0.85</v>
      </c>
      <c r="E559">
        <v>0.65</v>
      </c>
      <c r="F559">
        <v>0.27</v>
      </c>
      <c r="G559">
        <v>0.05</v>
      </c>
      <c r="H559">
        <v>0</v>
      </c>
      <c r="I559">
        <v>0</v>
      </c>
      <c r="J559">
        <v>0.04</v>
      </c>
      <c r="K559">
        <v>0.23</v>
      </c>
      <c r="L559">
        <v>0.47</v>
      </c>
      <c r="M559">
        <v>0.97</v>
      </c>
      <c r="N559">
        <v>5.79</v>
      </c>
    </row>
    <row r="560" spans="1:14" ht="12.75">
      <c r="A560" t="s">
        <v>961</v>
      </c>
      <c r="B560">
        <v>11.12</v>
      </c>
      <c r="C560">
        <v>9.04</v>
      </c>
      <c r="D560">
        <v>8.27</v>
      </c>
      <c r="E560">
        <v>3.91</v>
      </c>
      <c r="F560">
        <v>1.77</v>
      </c>
      <c r="G560">
        <v>0.7</v>
      </c>
      <c r="H560">
        <v>0.09</v>
      </c>
      <c r="I560">
        <v>0.28</v>
      </c>
      <c r="J560">
        <v>0.94</v>
      </c>
      <c r="K560">
        <v>3.13</v>
      </c>
      <c r="L560">
        <v>7.37</v>
      </c>
      <c r="M560">
        <v>8.33</v>
      </c>
      <c r="N560">
        <v>54.95</v>
      </c>
    </row>
    <row r="561" spans="1:14" ht="12.75">
      <c r="A561" t="s">
        <v>962</v>
      </c>
      <c r="B561">
        <v>0.87</v>
      </c>
      <c r="C561">
        <v>0.68</v>
      </c>
      <c r="D561">
        <v>0.68</v>
      </c>
      <c r="E561">
        <v>0.22</v>
      </c>
      <c r="F561">
        <v>0.09</v>
      </c>
      <c r="G561">
        <v>0.04</v>
      </c>
      <c r="H561">
        <v>0.37</v>
      </c>
      <c r="I561">
        <v>0.61</v>
      </c>
      <c r="J561">
        <v>0.48</v>
      </c>
      <c r="K561">
        <v>0.38</v>
      </c>
      <c r="L561">
        <v>0.41</v>
      </c>
      <c r="M561">
        <v>0.57</v>
      </c>
      <c r="N561">
        <v>5.4</v>
      </c>
    </row>
    <row r="562" spans="1:14" ht="12.75">
      <c r="A562" t="s">
        <v>963</v>
      </c>
      <c r="B562">
        <v>3.18</v>
      </c>
      <c r="C562">
        <v>2.54</v>
      </c>
      <c r="D562">
        <v>2.01</v>
      </c>
      <c r="E562">
        <v>1.45</v>
      </c>
      <c r="F562">
        <v>0.37</v>
      </c>
      <c r="G562">
        <v>0.02</v>
      </c>
      <c r="H562">
        <v>0.03</v>
      </c>
      <c r="I562">
        <v>0</v>
      </c>
      <c r="J562">
        <v>0.18</v>
      </c>
      <c r="K562">
        <v>0.45</v>
      </c>
      <c r="L562">
        <v>1.85</v>
      </c>
      <c r="M562">
        <v>2.77</v>
      </c>
      <c r="N562">
        <v>14.85</v>
      </c>
    </row>
    <row r="563" spans="1:14" ht="12.75">
      <c r="A563" t="s">
        <v>964</v>
      </c>
      <c r="B563">
        <v>4.24</v>
      </c>
      <c r="C563">
        <v>4.44</v>
      </c>
      <c r="D563">
        <v>3.49</v>
      </c>
      <c r="E563">
        <v>1.49</v>
      </c>
      <c r="F563">
        <v>0.38</v>
      </c>
      <c r="G563">
        <v>0.15</v>
      </c>
      <c r="H563">
        <v>0.03</v>
      </c>
      <c r="I563">
        <v>0.12</v>
      </c>
      <c r="J563">
        <v>0.36</v>
      </c>
      <c r="K563">
        <v>0.6</v>
      </c>
      <c r="L563">
        <v>1.86</v>
      </c>
      <c r="M563">
        <v>3.01</v>
      </c>
      <c r="N563">
        <v>20.17</v>
      </c>
    </row>
    <row r="564" spans="1:14" ht="12.75">
      <c r="A564" t="s">
        <v>965</v>
      </c>
      <c r="B564">
        <v>5</v>
      </c>
      <c r="C564">
        <v>4.08</v>
      </c>
      <c r="D564">
        <v>3.54</v>
      </c>
      <c r="E564">
        <v>1.65</v>
      </c>
      <c r="F564">
        <v>0.87</v>
      </c>
      <c r="G564">
        <v>0.59</v>
      </c>
      <c r="H564">
        <v>0.09</v>
      </c>
      <c r="I564">
        <v>0.13</v>
      </c>
      <c r="J564">
        <v>0.46</v>
      </c>
      <c r="K564">
        <v>1.21</v>
      </c>
      <c r="L564">
        <v>3</v>
      </c>
      <c r="M564">
        <v>3.6</v>
      </c>
      <c r="N564">
        <v>24.22</v>
      </c>
    </row>
    <row r="565" spans="1:14" ht="12.75">
      <c r="A565" t="s">
        <v>966</v>
      </c>
      <c r="B565">
        <v>3.18</v>
      </c>
      <c r="C565">
        <v>3.17</v>
      </c>
      <c r="D565">
        <v>2.4</v>
      </c>
      <c r="E565">
        <v>1.07</v>
      </c>
      <c r="F565">
        <v>0.26</v>
      </c>
      <c r="G565">
        <v>0.06</v>
      </c>
      <c r="H565">
        <v>0.03</v>
      </c>
      <c r="I565">
        <v>0.04</v>
      </c>
      <c r="J565">
        <v>0.2</v>
      </c>
      <c r="K565">
        <v>0.51</v>
      </c>
      <c r="L565">
        <v>1.35</v>
      </c>
      <c r="M565">
        <v>2.56</v>
      </c>
      <c r="N565">
        <v>14.83</v>
      </c>
    </row>
    <row r="566" spans="1:14" ht="12.75">
      <c r="A566" t="s">
        <v>967</v>
      </c>
      <c r="B566">
        <v>2.83</v>
      </c>
      <c r="C566">
        <v>2.56</v>
      </c>
      <c r="D566">
        <v>2.23</v>
      </c>
      <c r="E566">
        <v>0.94</v>
      </c>
      <c r="F566">
        <v>0.24</v>
      </c>
      <c r="G566">
        <v>0.02</v>
      </c>
      <c r="H566">
        <v>0.03</v>
      </c>
      <c r="I566">
        <v>0.04</v>
      </c>
      <c r="J566">
        <v>0.25</v>
      </c>
      <c r="K566">
        <v>0.46</v>
      </c>
      <c r="L566">
        <v>1.26</v>
      </c>
      <c r="M566">
        <v>1.95</v>
      </c>
      <c r="N566">
        <v>12.81</v>
      </c>
    </row>
    <row r="567" spans="1:14" ht="12.75">
      <c r="A567" t="s">
        <v>968</v>
      </c>
      <c r="B567">
        <v>1.72</v>
      </c>
      <c r="C567">
        <v>1.7</v>
      </c>
      <c r="D567">
        <v>1.83</v>
      </c>
      <c r="E567">
        <v>1.06</v>
      </c>
      <c r="F567">
        <v>0.32</v>
      </c>
      <c r="G567">
        <v>0.04</v>
      </c>
      <c r="H567">
        <v>0.03</v>
      </c>
      <c r="I567">
        <v>0.06</v>
      </c>
      <c r="J567">
        <v>0.37</v>
      </c>
      <c r="K567">
        <v>0.42</v>
      </c>
      <c r="L567">
        <v>1.22</v>
      </c>
      <c r="M567">
        <v>1.22</v>
      </c>
      <c r="N567">
        <v>9.99</v>
      </c>
    </row>
    <row r="568" spans="1:14" ht="12.75">
      <c r="A568" t="s">
        <v>969</v>
      </c>
      <c r="B568">
        <v>5.62</v>
      </c>
      <c r="C568">
        <v>4.29</v>
      </c>
      <c r="D568">
        <v>4.33</v>
      </c>
      <c r="E568">
        <v>3.08</v>
      </c>
      <c r="F568">
        <v>1.24</v>
      </c>
      <c r="G568">
        <v>0.47</v>
      </c>
      <c r="H568">
        <v>0.15</v>
      </c>
      <c r="I568">
        <v>0.32</v>
      </c>
      <c r="J568">
        <v>0.96</v>
      </c>
      <c r="K568">
        <v>2.33</v>
      </c>
      <c r="L568">
        <v>4.49</v>
      </c>
      <c r="M568">
        <v>5.63</v>
      </c>
      <c r="N568">
        <v>32.91</v>
      </c>
    </row>
    <row r="569" spans="1:14" ht="12.75">
      <c r="A569" t="s">
        <v>970</v>
      </c>
      <c r="B569">
        <v>1.51</v>
      </c>
      <c r="C569">
        <v>1.55</v>
      </c>
      <c r="D569">
        <v>1.03</v>
      </c>
      <c r="E569">
        <v>0.33</v>
      </c>
      <c r="F569">
        <v>0.13</v>
      </c>
      <c r="G569">
        <v>0.06</v>
      </c>
      <c r="H569">
        <v>0.06</v>
      </c>
      <c r="I569">
        <v>0.41</v>
      </c>
      <c r="J569">
        <v>0.17</v>
      </c>
      <c r="K569">
        <v>0.27</v>
      </c>
      <c r="L569">
        <v>0.33</v>
      </c>
      <c r="M569">
        <v>0.97</v>
      </c>
      <c r="N569">
        <v>6.82</v>
      </c>
    </row>
    <row r="570" spans="1:14" ht="12.75">
      <c r="A570" t="s">
        <v>971</v>
      </c>
      <c r="B570">
        <v>7</v>
      </c>
      <c r="C570">
        <v>1.9</v>
      </c>
      <c r="D570">
        <v>2.68</v>
      </c>
      <c r="E570">
        <v>2.15</v>
      </c>
      <c r="F570">
        <v>0.55</v>
      </c>
      <c r="G570">
        <v>0.06</v>
      </c>
      <c r="H570">
        <v>0.03</v>
      </c>
      <c r="I570">
        <v>0.01</v>
      </c>
      <c r="J570">
        <v>0.05</v>
      </c>
      <c r="K570">
        <v>0.31</v>
      </c>
      <c r="L570">
        <v>2.34</v>
      </c>
      <c r="M570">
        <v>4.63</v>
      </c>
      <c r="N570">
        <v>21.71</v>
      </c>
    </row>
    <row r="571" spans="1:14" ht="12.75">
      <c r="A571" t="s">
        <v>972</v>
      </c>
      <c r="B571">
        <v>1.63</v>
      </c>
      <c r="C571">
        <v>1.93</v>
      </c>
      <c r="D571">
        <v>1.29</v>
      </c>
      <c r="E571">
        <v>1.04</v>
      </c>
      <c r="F571">
        <v>0.16</v>
      </c>
      <c r="G571">
        <v>0.06</v>
      </c>
      <c r="H571">
        <v>0.33</v>
      </c>
      <c r="I571">
        <v>0.06</v>
      </c>
      <c r="J571">
        <v>0.35</v>
      </c>
      <c r="K571">
        <v>0.14</v>
      </c>
      <c r="L571">
        <v>1.97</v>
      </c>
      <c r="M571">
        <v>1.45</v>
      </c>
      <c r="N571">
        <v>10.41</v>
      </c>
    </row>
    <row r="572" spans="1:14" ht="12.75">
      <c r="A572" t="s">
        <v>973</v>
      </c>
      <c r="B572">
        <v>3.82</v>
      </c>
      <c r="C572">
        <v>0.87</v>
      </c>
      <c r="D572">
        <v>1.63</v>
      </c>
      <c r="E572">
        <v>0.94</v>
      </c>
      <c r="F572">
        <v>0.42</v>
      </c>
      <c r="G572">
        <v>0</v>
      </c>
      <c r="H572">
        <v>0.06</v>
      </c>
      <c r="I572">
        <v>0.01</v>
      </c>
      <c r="J572">
        <v>0.18</v>
      </c>
      <c r="K572">
        <v>0.04</v>
      </c>
      <c r="L572">
        <v>1.23</v>
      </c>
      <c r="M572">
        <v>1.48</v>
      </c>
      <c r="N572">
        <v>10.68</v>
      </c>
    </row>
    <row r="573" spans="1:14" ht="12.75">
      <c r="A573" t="s">
        <v>787</v>
      </c>
      <c r="B573">
        <v>5.7</v>
      </c>
      <c r="C573">
        <v>4.6</v>
      </c>
      <c r="D573">
        <v>3.41</v>
      </c>
      <c r="E573">
        <v>1.57</v>
      </c>
      <c r="F573">
        <v>0.51</v>
      </c>
      <c r="G573">
        <v>0.19</v>
      </c>
      <c r="H573">
        <v>0.03</v>
      </c>
      <c r="I573">
        <v>0.08</v>
      </c>
      <c r="J573">
        <v>0.25</v>
      </c>
      <c r="K573">
        <v>1.35</v>
      </c>
      <c r="L573">
        <v>3.38</v>
      </c>
      <c r="M573">
        <v>4.18</v>
      </c>
      <c r="N573">
        <v>25.25</v>
      </c>
    </row>
    <row r="574" spans="1:14" ht="12.75">
      <c r="A574" t="s">
        <v>788</v>
      </c>
      <c r="B574">
        <v>2.98</v>
      </c>
      <c r="C574">
        <v>2.38</v>
      </c>
      <c r="D574">
        <v>2.32</v>
      </c>
      <c r="E574">
        <v>1.6</v>
      </c>
      <c r="F574">
        <v>0.72</v>
      </c>
      <c r="G574">
        <v>0.1</v>
      </c>
      <c r="H574">
        <v>0.04</v>
      </c>
      <c r="I574">
        <v>0</v>
      </c>
      <c r="J574">
        <v>0.21</v>
      </c>
      <c r="K574">
        <v>0.56</v>
      </c>
      <c r="L574">
        <v>1.67</v>
      </c>
      <c r="M574">
        <v>2.63</v>
      </c>
      <c r="N574">
        <v>15.21</v>
      </c>
    </row>
    <row r="575" spans="1:14" ht="12.75">
      <c r="A575" t="s">
        <v>789</v>
      </c>
      <c r="B575">
        <v>4.66</v>
      </c>
      <c r="C575">
        <v>4.79</v>
      </c>
      <c r="D575">
        <v>2.45</v>
      </c>
      <c r="E575">
        <v>1.47</v>
      </c>
      <c r="F575">
        <v>0.38</v>
      </c>
      <c r="G575">
        <v>0.04</v>
      </c>
      <c r="H575">
        <v>0.02</v>
      </c>
      <c r="I575">
        <v>0.06</v>
      </c>
      <c r="J575">
        <v>0.46</v>
      </c>
      <c r="K575">
        <v>0.33</v>
      </c>
      <c r="L575">
        <v>3.95</v>
      </c>
      <c r="M575">
        <v>3.37</v>
      </c>
      <c r="N575">
        <v>21.98</v>
      </c>
    </row>
    <row r="576" spans="1:14" ht="12.75">
      <c r="A576" t="s">
        <v>616</v>
      </c>
      <c r="B576">
        <v>3.52</v>
      </c>
      <c r="C576">
        <v>3.48</v>
      </c>
      <c r="D576">
        <v>1.55</v>
      </c>
      <c r="E576">
        <v>2.22</v>
      </c>
      <c r="F576">
        <v>0.48</v>
      </c>
      <c r="G576">
        <v>0.06</v>
      </c>
      <c r="H576">
        <v>0.04</v>
      </c>
      <c r="I576">
        <v>0.05</v>
      </c>
      <c r="J576">
        <v>0.38</v>
      </c>
      <c r="K576">
        <v>0.3</v>
      </c>
      <c r="L576">
        <v>3.33</v>
      </c>
      <c r="M576">
        <v>2.65</v>
      </c>
      <c r="N576">
        <v>18.06</v>
      </c>
    </row>
    <row r="577" spans="1:14" ht="12.75">
      <c r="A577" t="s">
        <v>790</v>
      </c>
      <c r="B577">
        <v>4.29</v>
      </c>
      <c r="C577">
        <v>3.5</v>
      </c>
      <c r="D577">
        <v>3.58</v>
      </c>
      <c r="E577">
        <v>1.66</v>
      </c>
      <c r="F577">
        <v>0.54</v>
      </c>
      <c r="G577">
        <v>0.24</v>
      </c>
      <c r="H577">
        <v>0.03</v>
      </c>
      <c r="I577">
        <v>0.01</v>
      </c>
      <c r="J577">
        <v>0.31</v>
      </c>
      <c r="K577">
        <v>1.02</v>
      </c>
      <c r="L577">
        <v>2.19</v>
      </c>
      <c r="M577">
        <v>2.82</v>
      </c>
      <c r="N577">
        <v>20.19</v>
      </c>
    </row>
    <row r="578" spans="1:14" ht="12.75">
      <c r="A578" t="s">
        <v>587</v>
      </c>
      <c r="B578">
        <v>3.23</v>
      </c>
      <c r="C578">
        <v>2.91</v>
      </c>
      <c r="D578">
        <v>3.01</v>
      </c>
      <c r="E578">
        <v>1.34</v>
      </c>
      <c r="F578">
        <v>0.45</v>
      </c>
      <c r="G578">
        <v>0.08</v>
      </c>
      <c r="H578">
        <v>0.04</v>
      </c>
      <c r="I578">
        <v>0.07</v>
      </c>
      <c r="J578">
        <v>0.24</v>
      </c>
      <c r="K578">
        <v>0.77</v>
      </c>
      <c r="L578">
        <v>1.8</v>
      </c>
      <c r="M578">
        <v>2.64</v>
      </c>
      <c r="N578">
        <v>16.58</v>
      </c>
    </row>
    <row r="579" spans="1:14" ht="12.75">
      <c r="A579" t="s">
        <v>588</v>
      </c>
      <c r="B579">
        <v>3.87</v>
      </c>
      <c r="C579">
        <v>4.25</v>
      </c>
      <c r="D579">
        <v>3.09</v>
      </c>
      <c r="E579">
        <v>1.15</v>
      </c>
      <c r="F579">
        <v>0.28</v>
      </c>
      <c r="G579">
        <v>0.05</v>
      </c>
      <c r="H579">
        <v>0.02</v>
      </c>
      <c r="I579">
        <v>0.11</v>
      </c>
      <c r="J579">
        <v>0.28</v>
      </c>
      <c r="K579">
        <v>0.46</v>
      </c>
      <c r="L579">
        <v>2.08</v>
      </c>
      <c r="M579">
        <v>2.29</v>
      </c>
      <c r="N579">
        <v>17.93</v>
      </c>
    </row>
    <row r="580" spans="1:14" ht="12.75">
      <c r="A580" t="s">
        <v>589</v>
      </c>
      <c r="B580">
        <v>3.68</v>
      </c>
      <c r="C580">
        <v>3.54</v>
      </c>
      <c r="D580">
        <v>2.9</v>
      </c>
      <c r="E580">
        <v>1.44</v>
      </c>
      <c r="F580">
        <v>0.34</v>
      </c>
      <c r="G580">
        <v>0.06</v>
      </c>
      <c r="H580">
        <v>0.03</v>
      </c>
      <c r="I580">
        <v>0.02</v>
      </c>
      <c r="J580">
        <v>0.28</v>
      </c>
      <c r="K580">
        <v>0.72</v>
      </c>
      <c r="L580">
        <v>1.9</v>
      </c>
      <c r="M580">
        <v>2.52</v>
      </c>
      <c r="N580">
        <v>17.43</v>
      </c>
    </row>
    <row r="581" spans="1:14" ht="12.75">
      <c r="A581" t="s">
        <v>590</v>
      </c>
      <c r="B581">
        <v>2.42</v>
      </c>
      <c r="C581">
        <v>2.62</v>
      </c>
      <c r="D581">
        <v>2.71</v>
      </c>
      <c r="E581">
        <v>1.4</v>
      </c>
      <c r="F581">
        <v>1.43</v>
      </c>
      <c r="G581">
        <v>0.64</v>
      </c>
      <c r="H581">
        <v>0.2</v>
      </c>
      <c r="I581">
        <v>0.36</v>
      </c>
      <c r="J581">
        <v>0.94</v>
      </c>
      <c r="K581">
        <v>1.43</v>
      </c>
      <c r="L581">
        <v>2.13</v>
      </c>
      <c r="M581">
        <v>2.35</v>
      </c>
      <c r="N581">
        <v>18.63</v>
      </c>
    </row>
    <row r="582" spans="1:14" ht="12.75">
      <c r="A582" t="s">
        <v>591</v>
      </c>
      <c r="B582">
        <v>14.98</v>
      </c>
      <c r="C582">
        <v>12.46</v>
      </c>
      <c r="D582">
        <v>10.52</v>
      </c>
      <c r="E582">
        <v>5.37</v>
      </c>
      <c r="F582">
        <v>3.19</v>
      </c>
      <c r="G582">
        <v>1.25</v>
      </c>
      <c r="H582">
        <v>0.29</v>
      </c>
      <c r="I582">
        <v>0.49</v>
      </c>
      <c r="J582">
        <v>1.88</v>
      </c>
      <c r="K582" t="s">
        <v>393</v>
      </c>
      <c r="L582" t="s">
        <v>394</v>
      </c>
      <c r="M582">
        <v>2.49</v>
      </c>
      <c r="N582">
        <v>77.31</v>
      </c>
    </row>
    <row r="583" spans="1:14" ht="12.75">
      <c r="A583" t="s">
        <v>593</v>
      </c>
      <c r="B583">
        <v>6.32</v>
      </c>
      <c r="C583">
        <v>9.57</v>
      </c>
      <c r="D583">
        <v>4.79</v>
      </c>
      <c r="E583">
        <v>2.66</v>
      </c>
      <c r="F583">
        <v>1.19</v>
      </c>
      <c r="G583">
        <v>0.07</v>
      </c>
      <c r="H583">
        <v>0.02</v>
      </c>
      <c r="I583">
        <v>0.04</v>
      </c>
      <c r="J583">
        <v>0.9</v>
      </c>
      <c r="K583">
        <v>3.14</v>
      </c>
      <c r="L583">
        <v>3.13</v>
      </c>
      <c r="M583">
        <v>3.29</v>
      </c>
      <c r="N583">
        <v>35.12</v>
      </c>
    </row>
    <row r="584" spans="1:14" ht="12.75">
      <c r="A584" t="s">
        <v>594</v>
      </c>
      <c r="B584">
        <v>7.14</v>
      </c>
      <c r="C584">
        <v>6.8</v>
      </c>
      <c r="D584">
        <v>5.82</v>
      </c>
      <c r="E584">
        <v>3.09</v>
      </c>
      <c r="F584">
        <v>1.52</v>
      </c>
      <c r="G584">
        <v>0.46</v>
      </c>
      <c r="H584">
        <v>0.08</v>
      </c>
      <c r="I584">
        <v>0.09</v>
      </c>
      <c r="J584">
        <v>0.58</v>
      </c>
      <c r="K584">
        <v>2.15</v>
      </c>
      <c r="L584">
        <v>4.57</v>
      </c>
      <c r="M584">
        <v>6.34</v>
      </c>
      <c r="N584">
        <v>38.64</v>
      </c>
    </row>
    <row r="585" spans="1:14" ht="12.75">
      <c r="A585" t="s">
        <v>595</v>
      </c>
      <c r="B585">
        <v>7.42</v>
      </c>
      <c r="C585">
        <v>5.79</v>
      </c>
      <c r="D585">
        <v>5.58</v>
      </c>
      <c r="E585">
        <v>3.52</v>
      </c>
      <c r="F585">
        <v>1.4</v>
      </c>
      <c r="G585">
        <v>0.45</v>
      </c>
      <c r="H585">
        <v>0.18</v>
      </c>
      <c r="I585">
        <v>0.2</v>
      </c>
      <c r="J585">
        <v>0.79</v>
      </c>
      <c r="K585">
        <v>2.35</v>
      </c>
      <c r="L585">
        <v>5.36</v>
      </c>
      <c r="M585">
        <v>5.82</v>
      </c>
      <c r="N585">
        <v>38.86</v>
      </c>
    </row>
    <row r="586" spans="1:14" ht="12.75">
      <c r="A586" t="s">
        <v>596</v>
      </c>
      <c r="B586">
        <v>6.99</v>
      </c>
      <c r="C586">
        <v>3.61</v>
      </c>
      <c r="D586">
        <v>3.38</v>
      </c>
      <c r="E586">
        <v>2.25</v>
      </c>
      <c r="F586">
        <v>0.66</v>
      </c>
      <c r="G586">
        <v>0.57</v>
      </c>
      <c r="H586">
        <v>0.07</v>
      </c>
      <c r="I586">
        <v>0.44</v>
      </c>
      <c r="J586">
        <v>0.31</v>
      </c>
      <c r="K586">
        <v>2.58</v>
      </c>
      <c r="L586">
        <v>6.5</v>
      </c>
      <c r="M586">
        <v>6.64</v>
      </c>
      <c r="N586">
        <v>34</v>
      </c>
    </row>
    <row r="587" spans="1:14" ht="12.75">
      <c r="A587" t="s">
        <v>799</v>
      </c>
      <c r="B587">
        <v>5.19</v>
      </c>
      <c r="C587">
        <v>4.38</v>
      </c>
      <c r="D587">
        <v>4.57</v>
      </c>
      <c r="E587">
        <v>2.53</v>
      </c>
      <c r="F587">
        <v>1.2</v>
      </c>
      <c r="G587">
        <v>0.11</v>
      </c>
      <c r="H587">
        <v>0</v>
      </c>
      <c r="I587">
        <v>0.01</v>
      </c>
      <c r="J587">
        <v>0.3</v>
      </c>
      <c r="K587">
        <v>1.45</v>
      </c>
      <c r="L587">
        <v>3.02</v>
      </c>
      <c r="M587">
        <v>4.41</v>
      </c>
      <c r="N587">
        <v>27.17</v>
      </c>
    </row>
    <row r="588" spans="1:14" ht="12.75">
      <c r="A588" t="s">
        <v>800</v>
      </c>
      <c r="B588">
        <v>7.82</v>
      </c>
      <c r="C588">
        <v>6.74</v>
      </c>
      <c r="D588">
        <v>5.7</v>
      </c>
      <c r="E588">
        <v>2.93</v>
      </c>
      <c r="F588">
        <v>0.73</v>
      </c>
      <c r="G588">
        <v>0.25</v>
      </c>
      <c r="H588">
        <v>0.13</v>
      </c>
      <c r="I588">
        <v>0.35</v>
      </c>
      <c r="J588">
        <v>0.85</v>
      </c>
      <c r="K588">
        <v>2.74</v>
      </c>
      <c r="L588">
        <v>5.89</v>
      </c>
      <c r="M588">
        <v>6.75</v>
      </c>
      <c r="N588">
        <v>40.88</v>
      </c>
    </row>
    <row r="589" spans="1:14" ht="12.75">
      <c r="A589" t="s">
        <v>801</v>
      </c>
      <c r="B589">
        <v>7.55</v>
      </c>
      <c r="C589">
        <v>3.92</v>
      </c>
      <c r="D589">
        <v>3.03</v>
      </c>
      <c r="E589">
        <v>2.58</v>
      </c>
      <c r="F589">
        <v>0.92</v>
      </c>
      <c r="G589">
        <v>0.54</v>
      </c>
      <c r="H589">
        <v>0.03</v>
      </c>
      <c r="I589">
        <v>0.19</v>
      </c>
      <c r="J589">
        <v>0.2</v>
      </c>
      <c r="K589">
        <v>1.79</v>
      </c>
      <c r="L589">
        <v>4.24</v>
      </c>
      <c r="M589">
        <v>6.62</v>
      </c>
      <c r="N589">
        <v>31.61</v>
      </c>
    </row>
    <row r="590" spans="1:14" ht="12.75">
      <c r="A590" t="s">
        <v>802</v>
      </c>
      <c r="B590">
        <v>2.52</v>
      </c>
      <c r="C590">
        <v>2.36</v>
      </c>
      <c r="D590">
        <v>1.82</v>
      </c>
      <c r="E590">
        <v>1.19</v>
      </c>
      <c r="F590">
        <v>0.18</v>
      </c>
      <c r="G590">
        <v>0.03</v>
      </c>
      <c r="H590">
        <v>0.03</v>
      </c>
      <c r="I590">
        <v>0.02</v>
      </c>
      <c r="J590">
        <v>0.06</v>
      </c>
      <c r="K590">
        <v>0.37</v>
      </c>
      <c r="L590">
        <v>1.46</v>
      </c>
      <c r="M590">
        <v>1.78</v>
      </c>
      <c r="N590">
        <v>11.82</v>
      </c>
    </row>
    <row r="591" spans="1:14" ht="12.75">
      <c r="A591" t="s">
        <v>990</v>
      </c>
      <c r="B591">
        <v>4.57</v>
      </c>
      <c r="C591">
        <v>3.35</v>
      </c>
      <c r="D591">
        <v>2.9</v>
      </c>
      <c r="E591">
        <v>1.72</v>
      </c>
      <c r="F591">
        <v>0.36</v>
      </c>
      <c r="G591">
        <v>0.04</v>
      </c>
      <c r="H591">
        <v>0.03</v>
      </c>
      <c r="I591">
        <v>0.04</v>
      </c>
      <c r="J591">
        <v>0.08</v>
      </c>
      <c r="K591">
        <v>0.85</v>
      </c>
      <c r="L591">
        <v>2.54</v>
      </c>
      <c r="M591">
        <v>3.81</v>
      </c>
      <c r="N591">
        <v>20.29</v>
      </c>
    </row>
    <row r="592" spans="1:14" ht="12.75">
      <c r="A592" t="s">
        <v>806</v>
      </c>
      <c r="B592">
        <v>3.41</v>
      </c>
      <c r="C592">
        <v>3.05</v>
      </c>
      <c r="D592">
        <v>1.94</v>
      </c>
      <c r="E592">
        <v>1.23</v>
      </c>
      <c r="F592">
        <v>0.66</v>
      </c>
      <c r="G592">
        <v>0.25</v>
      </c>
      <c r="H592">
        <v>0.04</v>
      </c>
      <c r="I592">
        <v>0.03</v>
      </c>
      <c r="J592">
        <v>0.36</v>
      </c>
      <c r="K592">
        <v>1.03</v>
      </c>
      <c r="L592">
        <v>1.73</v>
      </c>
      <c r="M592">
        <v>3.32</v>
      </c>
      <c r="N592">
        <v>17.05</v>
      </c>
    </row>
    <row r="593" spans="1:14" ht="12.75">
      <c r="A593" t="s">
        <v>807</v>
      </c>
      <c r="B593">
        <v>3.74</v>
      </c>
      <c r="C593">
        <v>3.55</v>
      </c>
      <c r="D593">
        <v>3.06</v>
      </c>
      <c r="E593">
        <v>1.27</v>
      </c>
      <c r="F593">
        <v>0.26</v>
      </c>
      <c r="G593">
        <v>0.07</v>
      </c>
      <c r="H593">
        <v>0.01</v>
      </c>
      <c r="I593">
        <v>0.09</v>
      </c>
      <c r="J593">
        <v>0.29</v>
      </c>
      <c r="K593">
        <v>0.61</v>
      </c>
      <c r="L593">
        <v>1.58</v>
      </c>
      <c r="M593">
        <v>2.73</v>
      </c>
      <c r="N593">
        <v>17.26</v>
      </c>
    </row>
    <row r="594" spans="1:14" ht="12.75">
      <c r="A594" t="s">
        <v>994</v>
      </c>
      <c r="B594">
        <v>3.6</v>
      </c>
      <c r="C594">
        <v>2.42</v>
      </c>
      <c r="D594">
        <v>1.97</v>
      </c>
      <c r="E594">
        <v>1.27</v>
      </c>
      <c r="F594">
        <v>0.36</v>
      </c>
      <c r="G594">
        <v>0.13</v>
      </c>
      <c r="H594">
        <v>0.03</v>
      </c>
      <c r="I594">
        <v>0.03</v>
      </c>
      <c r="J594">
        <v>0.12</v>
      </c>
      <c r="K594">
        <v>0.94</v>
      </c>
      <c r="L594">
        <v>2.01</v>
      </c>
      <c r="M594">
        <v>2.84</v>
      </c>
      <c r="N594">
        <v>15.72</v>
      </c>
    </row>
    <row r="595" spans="1:14" ht="12.75">
      <c r="A595" t="s">
        <v>995</v>
      </c>
      <c r="B595">
        <v>2.17</v>
      </c>
      <c r="C595">
        <v>1.83</v>
      </c>
      <c r="D595">
        <v>1.97</v>
      </c>
      <c r="E595">
        <v>1.07</v>
      </c>
      <c r="F595">
        <v>0.4</v>
      </c>
      <c r="G595">
        <v>0.09</v>
      </c>
      <c r="H595">
        <v>0.01</v>
      </c>
      <c r="I595">
        <v>0.02</v>
      </c>
      <c r="J595">
        <v>0.27</v>
      </c>
      <c r="K595">
        <v>0.55</v>
      </c>
      <c r="L595">
        <v>1.25</v>
      </c>
      <c r="M595">
        <v>1.49</v>
      </c>
      <c r="N595">
        <v>11.12</v>
      </c>
    </row>
    <row r="596" spans="1:14" ht="12.75">
      <c r="A596" t="s">
        <v>996</v>
      </c>
      <c r="B596">
        <v>4.33</v>
      </c>
      <c r="C596">
        <v>3.45</v>
      </c>
      <c r="D596">
        <v>3.13</v>
      </c>
      <c r="E596">
        <v>1.32</v>
      </c>
      <c r="F596">
        <v>1.15</v>
      </c>
      <c r="G596">
        <v>0.62</v>
      </c>
      <c r="H596">
        <v>0.35</v>
      </c>
      <c r="I596">
        <v>0.36</v>
      </c>
      <c r="J596">
        <v>0.57</v>
      </c>
      <c r="K596">
        <v>1.22</v>
      </c>
      <c r="L596">
        <v>2.35</v>
      </c>
      <c r="M596">
        <v>3.54</v>
      </c>
      <c r="N596">
        <v>22.39</v>
      </c>
    </row>
    <row r="597" spans="1:14" ht="12.75">
      <c r="A597" t="s">
        <v>997</v>
      </c>
      <c r="B597">
        <v>5.48</v>
      </c>
      <c r="C597">
        <v>4.64</v>
      </c>
      <c r="D597">
        <v>4.69</v>
      </c>
      <c r="E597">
        <v>3.24</v>
      </c>
      <c r="F597">
        <v>1.09</v>
      </c>
      <c r="G597">
        <v>0.34</v>
      </c>
      <c r="H597">
        <v>0.02</v>
      </c>
      <c r="I597">
        <v>0.24</v>
      </c>
      <c r="J597">
        <v>0.61</v>
      </c>
      <c r="K597">
        <v>1.25</v>
      </c>
      <c r="L597">
        <v>3.01</v>
      </c>
      <c r="M597">
        <v>4.68</v>
      </c>
      <c r="N597">
        <v>29.29</v>
      </c>
    </row>
    <row r="598" spans="1:14" ht="12.75">
      <c r="A598" t="s">
        <v>998</v>
      </c>
      <c r="B598">
        <v>9.78</v>
      </c>
      <c r="C598">
        <v>7.46</v>
      </c>
      <c r="D598">
        <v>6.14</v>
      </c>
      <c r="E598">
        <v>2.75</v>
      </c>
      <c r="F598">
        <v>1.52</v>
      </c>
      <c r="G598">
        <v>0.4</v>
      </c>
      <c r="H598">
        <v>0.07</v>
      </c>
      <c r="I598">
        <v>0.22</v>
      </c>
      <c r="J598">
        <v>0.74</v>
      </c>
      <c r="K598">
        <v>2.64</v>
      </c>
      <c r="L598">
        <v>6.04</v>
      </c>
      <c r="M598">
        <v>7.88</v>
      </c>
      <c r="N598">
        <v>45.64</v>
      </c>
    </row>
    <row r="599" spans="1:14" ht="12.75">
      <c r="A599" t="s">
        <v>999</v>
      </c>
      <c r="B599">
        <v>2.58</v>
      </c>
      <c r="C599">
        <v>2.53</v>
      </c>
      <c r="D599">
        <v>2.51</v>
      </c>
      <c r="E599">
        <v>1.1</v>
      </c>
      <c r="F599">
        <v>0.33</v>
      </c>
      <c r="G599">
        <v>0.09</v>
      </c>
      <c r="H599">
        <v>0.03</v>
      </c>
      <c r="I599">
        <v>0.1</v>
      </c>
      <c r="J599">
        <v>0.26</v>
      </c>
      <c r="K599">
        <v>0.45</v>
      </c>
      <c r="L599">
        <v>1.36</v>
      </c>
      <c r="M599">
        <v>1.76</v>
      </c>
      <c r="N599">
        <v>13.1</v>
      </c>
    </row>
    <row r="600" spans="1:14" ht="12.75">
      <c r="A600" t="s">
        <v>1000</v>
      </c>
      <c r="B600">
        <v>4.48</v>
      </c>
      <c r="C600">
        <v>3.82</v>
      </c>
      <c r="D600">
        <v>3.53</v>
      </c>
      <c r="E600">
        <v>1.57</v>
      </c>
      <c r="F600">
        <v>0.49</v>
      </c>
      <c r="G600">
        <v>0.08</v>
      </c>
      <c r="H600">
        <v>0.06</v>
      </c>
      <c r="I600">
        <v>0.05</v>
      </c>
      <c r="J600">
        <v>0.36</v>
      </c>
      <c r="K600">
        <v>0.83</v>
      </c>
      <c r="L600">
        <v>2.29</v>
      </c>
      <c r="M600">
        <v>3.28</v>
      </c>
      <c r="N600">
        <v>20.84</v>
      </c>
    </row>
    <row r="601" spans="1:14" ht="12.75">
      <c r="A601" t="s">
        <v>1001</v>
      </c>
      <c r="B601">
        <v>7.66</v>
      </c>
      <c r="C601">
        <v>6.21</v>
      </c>
      <c r="D601">
        <v>5.24</v>
      </c>
      <c r="E601">
        <v>2.59</v>
      </c>
      <c r="F601">
        <v>1.61</v>
      </c>
      <c r="G601">
        <v>0.75</v>
      </c>
      <c r="H601">
        <v>0.19</v>
      </c>
      <c r="I601">
        <v>0.31</v>
      </c>
      <c r="J601">
        <v>0.76</v>
      </c>
      <c r="K601">
        <v>2.68</v>
      </c>
      <c r="L601">
        <v>4.93</v>
      </c>
      <c r="M601">
        <v>6.77</v>
      </c>
      <c r="N601">
        <v>39.7</v>
      </c>
    </row>
    <row r="602" spans="1:14" ht="12.75">
      <c r="A602" t="s">
        <v>617</v>
      </c>
      <c r="B602">
        <v>4.99</v>
      </c>
      <c r="C602">
        <v>1.66</v>
      </c>
      <c r="D602">
        <v>3.87</v>
      </c>
      <c r="E602">
        <v>1.32</v>
      </c>
      <c r="F602">
        <v>0.41</v>
      </c>
      <c r="G602">
        <v>0</v>
      </c>
      <c r="H602">
        <v>0.01</v>
      </c>
      <c r="I602">
        <v>0.15</v>
      </c>
      <c r="J602">
        <v>0.14</v>
      </c>
      <c r="K602">
        <v>0.5</v>
      </c>
      <c r="L602">
        <v>2.24</v>
      </c>
      <c r="M602">
        <v>2.27</v>
      </c>
      <c r="N602">
        <v>17.56</v>
      </c>
    </row>
    <row r="603" spans="1:14" ht="12.75">
      <c r="A603" t="s">
        <v>1002</v>
      </c>
      <c r="B603">
        <v>3.73</v>
      </c>
      <c r="C603">
        <v>3.54</v>
      </c>
      <c r="D603">
        <v>3.71</v>
      </c>
      <c r="E603">
        <v>1.24</v>
      </c>
      <c r="F603">
        <v>0.39</v>
      </c>
      <c r="G603">
        <v>0.09</v>
      </c>
      <c r="H603">
        <v>0.14</v>
      </c>
      <c r="I603">
        <v>0.2</v>
      </c>
      <c r="J603">
        <v>0.42</v>
      </c>
      <c r="K603">
        <v>0.54</v>
      </c>
      <c r="L603">
        <v>1.38</v>
      </c>
      <c r="M603">
        <v>1.72</v>
      </c>
      <c r="N603">
        <v>17.1</v>
      </c>
    </row>
    <row r="604" spans="1:14" ht="12.75">
      <c r="A604" t="s">
        <v>1003</v>
      </c>
      <c r="B604">
        <v>2.71</v>
      </c>
      <c r="C604">
        <v>2.19</v>
      </c>
      <c r="D604">
        <v>2.56</v>
      </c>
      <c r="E604">
        <v>1.57</v>
      </c>
      <c r="F604">
        <v>0.56</v>
      </c>
      <c r="G604">
        <v>0.11</v>
      </c>
      <c r="H604">
        <v>0.07</v>
      </c>
      <c r="I604">
        <v>0.08</v>
      </c>
      <c r="J604">
        <v>0.22</v>
      </c>
      <c r="K604">
        <v>0.54</v>
      </c>
      <c r="L604">
        <v>1.83</v>
      </c>
      <c r="M604">
        <v>2.1</v>
      </c>
      <c r="N604">
        <v>14.54</v>
      </c>
    </row>
    <row r="605" spans="1:14" ht="12.75">
      <c r="A605" t="s">
        <v>1004</v>
      </c>
      <c r="B605">
        <v>2.28</v>
      </c>
      <c r="C605">
        <v>1.59</v>
      </c>
      <c r="D605">
        <v>1.85</v>
      </c>
      <c r="E605">
        <v>0.98</v>
      </c>
      <c r="F605">
        <v>0.37</v>
      </c>
      <c r="G605">
        <v>0.02</v>
      </c>
      <c r="H605">
        <v>0.73</v>
      </c>
      <c r="I605">
        <v>0.73</v>
      </c>
      <c r="J605">
        <v>0.36</v>
      </c>
      <c r="K605">
        <v>0.55</v>
      </c>
      <c r="L605">
        <v>1.34</v>
      </c>
      <c r="M605">
        <v>1.49</v>
      </c>
      <c r="N605">
        <v>12.29</v>
      </c>
    </row>
    <row r="606" spans="1:14" ht="12.75">
      <c r="A606" t="s">
        <v>1005</v>
      </c>
      <c r="B606">
        <v>1.24</v>
      </c>
      <c r="C606">
        <v>1.25</v>
      </c>
      <c r="D606">
        <v>0.95</v>
      </c>
      <c r="E606">
        <v>0.38</v>
      </c>
      <c r="F606">
        <v>0.11</v>
      </c>
      <c r="G606">
        <v>0.04</v>
      </c>
      <c r="H606">
        <v>0.12</v>
      </c>
      <c r="I606">
        <v>0.19</v>
      </c>
      <c r="J606">
        <v>0.24</v>
      </c>
      <c r="K606">
        <v>0.27</v>
      </c>
      <c r="L606">
        <v>0.56</v>
      </c>
      <c r="M606">
        <v>0.77</v>
      </c>
      <c r="N606">
        <v>6.12</v>
      </c>
    </row>
    <row r="607" spans="1:14" ht="12.75">
      <c r="A607" t="s">
        <v>1006</v>
      </c>
      <c r="B607">
        <v>5.81</v>
      </c>
      <c r="C607">
        <v>4.52</v>
      </c>
      <c r="D607">
        <v>5.55</v>
      </c>
      <c r="E607">
        <v>3.12</v>
      </c>
      <c r="F607">
        <v>0.67</v>
      </c>
      <c r="G607">
        <v>0.11</v>
      </c>
      <c r="H607">
        <v>0.57</v>
      </c>
      <c r="I607">
        <v>0.4</v>
      </c>
      <c r="J607">
        <v>0.47</v>
      </c>
      <c r="K607">
        <v>1.07</v>
      </c>
      <c r="L607">
        <v>1.64</v>
      </c>
      <c r="M607">
        <v>3.93</v>
      </c>
      <c r="N607">
        <v>27.86</v>
      </c>
    </row>
    <row r="608" spans="1:14" ht="12.75">
      <c r="A608" t="s">
        <v>1007</v>
      </c>
      <c r="B608">
        <v>4.48</v>
      </c>
      <c r="C608">
        <v>3.61</v>
      </c>
      <c r="D608">
        <v>3.04</v>
      </c>
      <c r="E608">
        <v>1.62</v>
      </c>
      <c r="F608">
        <v>0.97</v>
      </c>
      <c r="G608">
        <v>0.46</v>
      </c>
      <c r="H608">
        <v>0.07</v>
      </c>
      <c r="I608">
        <v>0.15</v>
      </c>
      <c r="J608">
        <v>0.52</v>
      </c>
      <c r="K608">
        <v>1.4</v>
      </c>
      <c r="L608">
        <v>2.89</v>
      </c>
      <c r="M608">
        <v>3.82</v>
      </c>
      <c r="N608">
        <v>23.03</v>
      </c>
    </row>
    <row r="609" spans="1:14" ht="12.75">
      <c r="A609" t="s">
        <v>1008</v>
      </c>
      <c r="B609">
        <v>7.96</v>
      </c>
      <c r="C609">
        <v>5.89</v>
      </c>
      <c r="D609">
        <v>5</v>
      </c>
      <c r="E609">
        <v>2.99</v>
      </c>
      <c r="F609">
        <v>1.48</v>
      </c>
      <c r="G609">
        <v>0.97</v>
      </c>
      <c r="H609">
        <v>0.16</v>
      </c>
      <c r="I609">
        <v>0.31</v>
      </c>
      <c r="J609">
        <v>0.78</v>
      </c>
      <c r="K609">
        <v>2.19</v>
      </c>
      <c r="L609">
        <v>4.69</v>
      </c>
      <c r="M609">
        <v>6.95</v>
      </c>
      <c r="N609">
        <v>39.37</v>
      </c>
    </row>
    <row r="610" spans="1:14" ht="12.75">
      <c r="A610" t="s">
        <v>1009</v>
      </c>
      <c r="B610">
        <v>5.51</v>
      </c>
      <c r="C610">
        <v>8</v>
      </c>
      <c r="D610">
        <v>8.19</v>
      </c>
      <c r="E610">
        <v>2</v>
      </c>
      <c r="F610">
        <v>1.05</v>
      </c>
      <c r="G610">
        <v>0.99</v>
      </c>
      <c r="H610">
        <v>0.05</v>
      </c>
      <c r="I610">
        <v>0.35</v>
      </c>
      <c r="J610">
        <v>1.5</v>
      </c>
      <c r="K610">
        <v>2.88</v>
      </c>
      <c r="L610">
        <v>6.39</v>
      </c>
      <c r="M610">
        <v>7.26</v>
      </c>
      <c r="N610">
        <v>44.17</v>
      </c>
    </row>
    <row r="611" spans="1:14" ht="12.75">
      <c r="A611" t="s">
        <v>1010</v>
      </c>
      <c r="B611">
        <v>7.59</v>
      </c>
      <c r="C611">
        <v>5.7</v>
      </c>
      <c r="D611">
        <v>5.26</v>
      </c>
      <c r="E611">
        <v>2.37</v>
      </c>
      <c r="F611">
        <v>2.62</v>
      </c>
      <c r="G611">
        <v>0.94</v>
      </c>
      <c r="H611">
        <v>0.09</v>
      </c>
      <c r="I611">
        <v>0.22</v>
      </c>
      <c r="J611">
        <v>0.82</v>
      </c>
      <c r="K611">
        <v>2</v>
      </c>
      <c r="L611">
        <v>3.52</v>
      </c>
      <c r="M611">
        <v>4.43</v>
      </c>
      <c r="N611">
        <v>35.56</v>
      </c>
    </row>
    <row r="612" spans="1:14" ht="12.75">
      <c r="A612" t="s">
        <v>1011</v>
      </c>
      <c r="B612">
        <v>2.59</v>
      </c>
      <c r="C612">
        <v>2.64</v>
      </c>
      <c r="D612">
        <v>2.27</v>
      </c>
      <c r="E612">
        <v>1.12</v>
      </c>
      <c r="F612">
        <v>0.42</v>
      </c>
      <c r="G612">
        <v>0.11</v>
      </c>
      <c r="H612">
        <v>0.07</v>
      </c>
      <c r="I612">
        <v>0.18</v>
      </c>
      <c r="J612">
        <v>0.36</v>
      </c>
      <c r="K612">
        <v>0.61</v>
      </c>
      <c r="L612">
        <v>1.14</v>
      </c>
      <c r="M612">
        <v>1.92</v>
      </c>
      <c r="N612">
        <v>13.43</v>
      </c>
    </row>
    <row r="613" spans="1:14" ht="12.75">
      <c r="A613" t="s">
        <v>1012</v>
      </c>
      <c r="B613">
        <v>4.54</v>
      </c>
      <c r="C613">
        <v>3.5</v>
      </c>
      <c r="D613">
        <v>2.88</v>
      </c>
      <c r="E613">
        <v>1.25</v>
      </c>
      <c r="F613">
        <v>0.44</v>
      </c>
      <c r="G613">
        <v>0.1</v>
      </c>
      <c r="H613">
        <v>0.03</v>
      </c>
      <c r="I613">
        <v>0.07</v>
      </c>
      <c r="J613">
        <v>0.22</v>
      </c>
      <c r="K613">
        <v>0.94</v>
      </c>
      <c r="L613">
        <v>2.54</v>
      </c>
      <c r="M613">
        <v>3.47</v>
      </c>
      <c r="N613">
        <v>19.98</v>
      </c>
    </row>
    <row r="614" spans="1:14" ht="12.75">
      <c r="A614" t="s">
        <v>1013</v>
      </c>
      <c r="B614">
        <v>4.29</v>
      </c>
      <c r="C614">
        <v>4.07</v>
      </c>
      <c r="D614">
        <v>3.32</v>
      </c>
      <c r="E614">
        <v>1.74</v>
      </c>
      <c r="F614">
        <v>0.85</v>
      </c>
      <c r="G614">
        <v>0.23</v>
      </c>
      <c r="H614">
        <v>0.03</v>
      </c>
      <c r="I614">
        <v>0.06</v>
      </c>
      <c r="J614">
        <v>0.26</v>
      </c>
      <c r="K614">
        <v>1.21</v>
      </c>
      <c r="L614">
        <v>2.7</v>
      </c>
      <c r="M614">
        <v>3.56</v>
      </c>
      <c r="N614">
        <v>22.32</v>
      </c>
    </row>
    <row r="615" spans="1:14" ht="12.75">
      <c r="A615" t="s">
        <v>1014</v>
      </c>
      <c r="B615">
        <v>13.78</v>
      </c>
      <c r="C615">
        <v>10.48</v>
      </c>
      <c r="D615">
        <v>9.55</v>
      </c>
      <c r="E615">
        <v>4.52</v>
      </c>
      <c r="F615">
        <v>1.82</v>
      </c>
      <c r="G615">
        <v>0.54</v>
      </c>
      <c r="H615">
        <v>0.07</v>
      </c>
      <c r="I615">
        <v>0.44</v>
      </c>
      <c r="J615">
        <v>1.09</v>
      </c>
      <c r="K615" t="s">
        <v>1015</v>
      </c>
      <c r="L615" t="s">
        <v>828</v>
      </c>
      <c r="M615">
        <v>2.46</v>
      </c>
      <c r="N615">
        <v>69.08</v>
      </c>
    </row>
    <row r="616" spans="1:14" ht="12.75">
      <c r="A616" t="s">
        <v>829</v>
      </c>
      <c r="B616">
        <v>4.95</v>
      </c>
      <c r="C616">
        <v>3.83</v>
      </c>
      <c r="D616">
        <v>3.21</v>
      </c>
      <c r="E616">
        <v>1.57</v>
      </c>
      <c r="F616">
        <v>0.5</v>
      </c>
      <c r="G616">
        <v>0.18</v>
      </c>
      <c r="H616">
        <v>0.04</v>
      </c>
      <c r="I616">
        <v>0.08</v>
      </c>
      <c r="J616">
        <v>0.25</v>
      </c>
      <c r="K616">
        <v>1.3</v>
      </c>
      <c r="L616">
        <v>3.05</v>
      </c>
      <c r="M616">
        <v>3.96</v>
      </c>
      <c r="N616">
        <v>22.92</v>
      </c>
    </row>
    <row r="617" spans="1:14" ht="12.75">
      <c r="A617" t="s">
        <v>1019</v>
      </c>
      <c r="B617">
        <v>3.16</v>
      </c>
      <c r="C617">
        <v>2.03</v>
      </c>
      <c r="D617">
        <v>1.91</v>
      </c>
      <c r="E617">
        <v>1.1</v>
      </c>
      <c r="F617">
        <v>0.22</v>
      </c>
      <c r="G617">
        <v>0.16</v>
      </c>
      <c r="H617">
        <v>0.06</v>
      </c>
      <c r="I617">
        <v>0.11</v>
      </c>
      <c r="J617">
        <v>0.07</v>
      </c>
      <c r="K617">
        <v>1.1</v>
      </c>
      <c r="L617">
        <v>2.32</v>
      </c>
      <c r="M617">
        <v>2.8</v>
      </c>
      <c r="N617">
        <v>15.04</v>
      </c>
    </row>
    <row r="618" spans="1:14" ht="12.75">
      <c r="A618" t="s">
        <v>1020</v>
      </c>
      <c r="B618">
        <v>2.06</v>
      </c>
      <c r="C618">
        <v>2.19</v>
      </c>
      <c r="D618">
        <v>1.76</v>
      </c>
      <c r="E618">
        <v>0.79</v>
      </c>
      <c r="F618">
        <v>0.24</v>
      </c>
      <c r="G618">
        <v>0.06</v>
      </c>
      <c r="H618">
        <v>0.05</v>
      </c>
      <c r="I618">
        <v>0.15</v>
      </c>
      <c r="J618">
        <v>0.21</v>
      </c>
      <c r="K618">
        <v>0.37</v>
      </c>
      <c r="L618">
        <v>0.89</v>
      </c>
      <c r="M618">
        <v>1.55</v>
      </c>
      <c r="N618">
        <v>10.32</v>
      </c>
    </row>
    <row r="619" spans="1:14" ht="12.75">
      <c r="A619" t="s">
        <v>1021</v>
      </c>
      <c r="B619">
        <v>2.27</v>
      </c>
      <c r="C619">
        <v>2.11</v>
      </c>
      <c r="D619">
        <v>1.78</v>
      </c>
      <c r="E619">
        <v>0.8</v>
      </c>
      <c r="F619">
        <v>0.24</v>
      </c>
      <c r="G619">
        <v>0.07</v>
      </c>
      <c r="H619">
        <v>0.04</v>
      </c>
      <c r="I619">
        <v>0.13</v>
      </c>
      <c r="J619">
        <v>0.28</v>
      </c>
      <c r="K619">
        <v>0.26</v>
      </c>
      <c r="L619">
        <v>0.93</v>
      </c>
      <c r="M619">
        <v>1.22</v>
      </c>
      <c r="N619">
        <v>10.13</v>
      </c>
    </row>
    <row r="620" spans="1:14" ht="12.75">
      <c r="A620" t="s">
        <v>1022</v>
      </c>
      <c r="B620">
        <v>4.74</v>
      </c>
      <c r="C620">
        <v>3.29</v>
      </c>
      <c r="D620">
        <v>2.98</v>
      </c>
      <c r="E620">
        <v>1.82</v>
      </c>
      <c r="F620">
        <v>0.51</v>
      </c>
      <c r="G620">
        <v>0.21</v>
      </c>
      <c r="H620">
        <v>0.07</v>
      </c>
      <c r="I620">
        <v>0.06</v>
      </c>
      <c r="J620">
        <v>0.26</v>
      </c>
      <c r="K620">
        <v>1.36</v>
      </c>
      <c r="L620">
        <v>3.16</v>
      </c>
      <c r="M620">
        <v>3.82</v>
      </c>
      <c r="N620">
        <v>22.28</v>
      </c>
    </row>
    <row r="621" spans="1:14" ht="12.75">
      <c r="A621" t="s">
        <v>1023</v>
      </c>
      <c r="B621">
        <v>13.67</v>
      </c>
      <c r="C621">
        <v>8.06</v>
      </c>
      <c r="D621">
        <v>6.16</v>
      </c>
      <c r="E621">
        <v>4.55</v>
      </c>
      <c r="F621">
        <v>2.76</v>
      </c>
      <c r="G621">
        <v>1.56</v>
      </c>
      <c r="H621">
        <v>0.06</v>
      </c>
      <c r="I621">
        <v>0.79</v>
      </c>
      <c r="J621">
        <v>0.7</v>
      </c>
      <c r="K621">
        <v>3.96</v>
      </c>
      <c r="L621" t="s">
        <v>1024</v>
      </c>
      <c r="M621">
        <v>1.5</v>
      </c>
      <c r="N621">
        <v>62.21</v>
      </c>
    </row>
    <row r="622" spans="1:14" ht="12.75">
      <c r="A622" t="s">
        <v>836</v>
      </c>
      <c r="B622">
        <v>10.33</v>
      </c>
      <c r="C622">
        <v>10.37</v>
      </c>
      <c r="D622">
        <v>9.75</v>
      </c>
      <c r="E622">
        <v>4.94</v>
      </c>
      <c r="F622">
        <v>3.31</v>
      </c>
      <c r="G622">
        <v>1.24</v>
      </c>
      <c r="H622">
        <v>0.18</v>
      </c>
      <c r="I622">
        <v>0.55</v>
      </c>
      <c r="J622">
        <v>1.75</v>
      </c>
      <c r="K622">
        <v>3.96</v>
      </c>
      <c r="L622">
        <v>8.99</v>
      </c>
      <c r="M622">
        <v>9.49</v>
      </c>
      <c r="N622">
        <v>64.86</v>
      </c>
    </row>
    <row r="623" spans="1:14" ht="12.75">
      <c r="A623" t="s">
        <v>837</v>
      </c>
      <c r="B623">
        <v>3.75</v>
      </c>
      <c r="C623">
        <v>3.12</v>
      </c>
      <c r="D623">
        <v>2.38</v>
      </c>
      <c r="E623">
        <v>1.13</v>
      </c>
      <c r="F623">
        <v>0.46</v>
      </c>
      <c r="G623">
        <v>0.16</v>
      </c>
      <c r="H623">
        <v>0.03</v>
      </c>
      <c r="I623">
        <v>0.06</v>
      </c>
      <c r="J623">
        <v>0.29</v>
      </c>
      <c r="K623">
        <v>0.9</v>
      </c>
      <c r="L623">
        <v>2.13</v>
      </c>
      <c r="M623">
        <v>2.79</v>
      </c>
      <c r="N623">
        <v>17.2</v>
      </c>
    </row>
    <row r="624" spans="1:14" ht="12.75">
      <c r="A624" t="s">
        <v>838</v>
      </c>
      <c r="B624">
        <v>3.73</v>
      </c>
      <c r="C624">
        <v>3.22</v>
      </c>
      <c r="D624">
        <v>2.66</v>
      </c>
      <c r="E624">
        <v>1.4</v>
      </c>
      <c r="F624">
        <v>0.61</v>
      </c>
      <c r="G624">
        <v>0.16</v>
      </c>
      <c r="H624">
        <v>0.01</v>
      </c>
      <c r="I624">
        <v>0.03</v>
      </c>
      <c r="J624">
        <v>0.31</v>
      </c>
      <c r="K624">
        <v>0.93</v>
      </c>
      <c r="L624">
        <v>2.01</v>
      </c>
      <c r="M624">
        <v>3.07</v>
      </c>
      <c r="N624">
        <v>18.14</v>
      </c>
    </row>
    <row r="625" spans="1:14" ht="12.75">
      <c r="A625" t="s">
        <v>839</v>
      </c>
      <c r="B625">
        <v>5.83</v>
      </c>
      <c r="C625">
        <v>5.48</v>
      </c>
      <c r="D625">
        <v>4.86</v>
      </c>
      <c r="E625">
        <v>2.02</v>
      </c>
      <c r="F625">
        <v>1.55</v>
      </c>
      <c r="G625">
        <v>0.74</v>
      </c>
      <c r="H625">
        <v>0.43</v>
      </c>
      <c r="I625">
        <v>0.62</v>
      </c>
      <c r="J625">
        <v>0.92</v>
      </c>
      <c r="K625">
        <v>2.15</v>
      </c>
      <c r="L625">
        <v>4.28</v>
      </c>
      <c r="M625">
        <v>5.14</v>
      </c>
      <c r="N625">
        <v>34.02</v>
      </c>
    </row>
    <row r="626" spans="1:14" ht="12.75">
      <c r="A626" t="s">
        <v>840</v>
      </c>
      <c r="B626">
        <v>7.72</v>
      </c>
      <c r="C626">
        <v>6.47</v>
      </c>
      <c r="D626">
        <v>4.74</v>
      </c>
      <c r="E626">
        <v>2.11</v>
      </c>
      <c r="F626">
        <v>0.74</v>
      </c>
      <c r="G626">
        <v>0.26</v>
      </c>
      <c r="H626">
        <v>0.04</v>
      </c>
      <c r="I626">
        <v>0.09</v>
      </c>
      <c r="J626">
        <v>0.3</v>
      </c>
      <c r="K626">
        <v>1.88</v>
      </c>
      <c r="L626">
        <v>4.11</v>
      </c>
      <c r="M626">
        <v>6.42</v>
      </c>
      <c r="N626">
        <v>34.88</v>
      </c>
    </row>
    <row r="627" spans="1:14" ht="12.75">
      <c r="A627" t="s">
        <v>841</v>
      </c>
      <c r="B627">
        <v>4.28</v>
      </c>
      <c r="C627">
        <v>3.45</v>
      </c>
      <c r="D627">
        <v>2.47</v>
      </c>
      <c r="E627">
        <v>1.56</v>
      </c>
      <c r="F627">
        <v>0.8</v>
      </c>
      <c r="G627">
        <v>0.21</v>
      </c>
      <c r="H627">
        <v>0.01</v>
      </c>
      <c r="I627">
        <v>0.11</v>
      </c>
      <c r="J627">
        <v>0.28</v>
      </c>
      <c r="K627">
        <v>1.27</v>
      </c>
      <c r="L627">
        <v>2.13</v>
      </c>
      <c r="M627">
        <v>3.85</v>
      </c>
      <c r="N627">
        <v>20.42</v>
      </c>
    </row>
    <row r="628" spans="1:14" ht="12.75">
      <c r="A628" t="s">
        <v>842</v>
      </c>
      <c r="B628">
        <v>6.55</v>
      </c>
      <c r="C628">
        <v>4.28</v>
      </c>
      <c r="D628">
        <v>3.73</v>
      </c>
      <c r="E628">
        <v>2.1</v>
      </c>
      <c r="F628">
        <v>0.58</v>
      </c>
      <c r="G628">
        <v>0.16</v>
      </c>
      <c r="H628">
        <v>0.05</v>
      </c>
      <c r="I628">
        <v>0.08</v>
      </c>
      <c r="J628">
        <v>0.28</v>
      </c>
      <c r="K628">
        <v>1.61</v>
      </c>
      <c r="L628">
        <v>3.61</v>
      </c>
      <c r="M628">
        <v>5.17</v>
      </c>
      <c r="N628">
        <v>28.2</v>
      </c>
    </row>
    <row r="629" spans="1:14" ht="12.75">
      <c r="A629" t="s">
        <v>843</v>
      </c>
      <c r="B629">
        <v>2.98</v>
      </c>
      <c r="C629">
        <v>2.74</v>
      </c>
      <c r="D629">
        <v>2.36</v>
      </c>
      <c r="E629">
        <v>1.09</v>
      </c>
      <c r="F629">
        <v>0.29</v>
      </c>
      <c r="G629">
        <v>0.1</v>
      </c>
      <c r="H629">
        <v>0.03</v>
      </c>
      <c r="I629">
        <v>0.06</v>
      </c>
      <c r="J629">
        <v>0.26</v>
      </c>
      <c r="K629">
        <v>0.63</v>
      </c>
      <c r="L629">
        <v>1.84</v>
      </c>
      <c r="M629">
        <v>2.22</v>
      </c>
      <c r="N629">
        <v>14.6</v>
      </c>
    </row>
    <row r="630" spans="1:14" ht="12.75">
      <c r="A630" t="s">
        <v>844</v>
      </c>
      <c r="B630">
        <v>2.69</v>
      </c>
      <c r="C630">
        <v>2.39</v>
      </c>
      <c r="D630">
        <v>2.18</v>
      </c>
      <c r="E630">
        <v>1.11</v>
      </c>
      <c r="F630">
        <v>0.3</v>
      </c>
      <c r="G630">
        <v>0.1</v>
      </c>
      <c r="H630">
        <v>0.03</v>
      </c>
      <c r="I630">
        <v>0.05</v>
      </c>
      <c r="J630">
        <v>0.13</v>
      </c>
      <c r="K630">
        <v>0.58</v>
      </c>
      <c r="L630">
        <v>1.45</v>
      </c>
      <c r="M630">
        <v>2.31</v>
      </c>
      <c r="N630">
        <v>13.32</v>
      </c>
    </row>
    <row r="631" spans="1:14" ht="12.75">
      <c r="A631" t="s">
        <v>845</v>
      </c>
      <c r="B631">
        <v>4.75</v>
      </c>
      <c r="C631">
        <v>4.27</v>
      </c>
      <c r="D631">
        <v>3.72</v>
      </c>
      <c r="E631">
        <v>1.8</v>
      </c>
      <c r="F631">
        <v>0.4</v>
      </c>
      <c r="G631">
        <v>0.04</v>
      </c>
      <c r="H631">
        <v>0.02</v>
      </c>
      <c r="I631">
        <v>0.04</v>
      </c>
      <c r="J631">
        <v>0.31</v>
      </c>
      <c r="K631">
        <v>0.72</v>
      </c>
      <c r="L631">
        <v>2.23</v>
      </c>
      <c r="M631">
        <v>3.38</v>
      </c>
      <c r="N631">
        <v>21.68</v>
      </c>
    </row>
    <row r="632" spans="1:14" ht="12.75">
      <c r="A632" t="s">
        <v>846</v>
      </c>
      <c r="B632">
        <v>3.72</v>
      </c>
      <c r="C632">
        <v>4.37</v>
      </c>
      <c r="D632">
        <v>3.48</v>
      </c>
      <c r="E632">
        <v>1.54</v>
      </c>
      <c r="F632">
        <v>0.32</v>
      </c>
      <c r="G632">
        <v>0.04</v>
      </c>
      <c r="H632">
        <v>0.01</v>
      </c>
      <c r="I632">
        <v>0.03</v>
      </c>
      <c r="J632">
        <v>0.22</v>
      </c>
      <c r="K632">
        <v>0.5</v>
      </c>
      <c r="L632">
        <v>1.94</v>
      </c>
      <c r="M632">
        <v>2.64</v>
      </c>
      <c r="N632">
        <v>18.81</v>
      </c>
    </row>
    <row r="633" spans="1:14" ht="12.75">
      <c r="A633" t="s">
        <v>847</v>
      </c>
      <c r="B633">
        <v>8.25</v>
      </c>
      <c r="C633">
        <v>6.67</v>
      </c>
      <c r="D633">
        <v>7.04</v>
      </c>
      <c r="E633">
        <v>3.88</v>
      </c>
      <c r="F633">
        <v>1.96</v>
      </c>
      <c r="G633">
        <v>0.76</v>
      </c>
      <c r="H633">
        <v>0.22</v>
      </c>
      <c r="I633">
        <v>0.3</v>
      </c>
      <c r="J633">
        <v>1.03</v>
      </c>
      <c r="K633">
        <v>2.41</v>
      </c>
      <c r="L633">
        <v>5.95</v>
      </c>
      <c r="M633">
        <v>6.81</v>
      </c>
      <c r="N633">
        <v>45.28</v>
      </c>
    </row>
    <row r="634" spans="1:14" ht="12.75">
      <c r="A634" t="s">
        <v>848</v>
      </c>
      <c r="B634">
        <v>10.4</v>
      </c>
      <c r="C634">
        <v>7.23</v>
      </c>
      <c r="D634">
        <v>5.98</v>
      </c>
      <c r="E634">
        <v>2.77</v>
      </c>
      <c r="F634">
        <v>1.68</v>
      </c>
      <c r="G634">
        <v>0.62</v>
      </c>
      <c r="H634">
        <v>0.1</v>
      </c>
      <c r="I634">
        <v>0.48</v>
      </c>
      <c r="J634">
        <v>0.62</v>
      </c>
      <c r="K634">
        <v>3.05</v>
      </c>
      <c r="L634">
        <v>6.56</v>
      </c>
      <c r="M634">
        <v>9.34</v>
      </c>
      <c r="N634">
        <v>48.83</v>
      </c>
    </row>
    <row r="635" spans="1:14" ht="12.75">
      <c r="A635" t="s">
        <v>849</v>
      </c>
      <c r="B635">
        <v>5.52</v>
      </c>
      <c r="C635">
        <v>3.94</v>
      </c>
      <c r="D635">
        <v>4.02</v>
      </c>
      <c r="E635">
        <v>2.54</v>
      </c>
      <c r="F635">
        <v>0.78</v>
      </c>
      <c r="G635">
        <v>0.26</v>
      </c>
      <c r="H635">
        <v>0.09</v>
      </c>
      <c r="I635">
        <v>0.13</v>
      </c>
      <c r="J635">
        <v>0.27</v>
      </c>
      <c r="K635">
        <v>1.22</v>
      </c>
      <c r="L635">
        <v>3.44</v>
      </c>
      <c r="M635">
        <v>5.06</v>
      </c>
      <c r="N635">
        <v>27.27</v>
      </c>
    </row>
    <row r="636" spans="1:14" ht="12.75">
      <c r="A636" t="s">
        <v>850</v>
      </c>
      <c r="B636">
        <v>5.08</v>
      </c>
      <c r="C636">
        <v>3.29</v>
      </c>
      <c r="D636">
        <v>3.04</v>
      </c>
      <c r="E636">
        <v>2.74</v>
      </c>
      <c r="F636">
        <v>0.65</v>
      </c>
      <c r="G636">
        <v>0.09</v>
      </c>
      <c r="H636">
        <v>0.03</v>
      </c>
      <c r="I636">
        <v>0.03</v>
      </c>
      <c r="J636">
        <v>0.34</v>
      </c>
      <c r="K636">
        <v>0.52</v>
      </c>
      <c r="L636">
        <v>2.9</v>
      </c>
      <c r="M636">
        <v>4.01</v>
      </c>
      <c r="N636">
        <v>22.72</v>
      </c>
    </row>
    <row r="637" spans="1:14" ht="12.75">
      <c r="A637" t="s">
        <v>851</v>
      </c>
      <c r="B637">
        <v>4.7</v>
      </c>
      <c r="C637">
        <v>3.22</v>
      </c>
      <c r="D637">
        <v>2.03</v>
      </c>
      <c r="E637">
        <v>1.42</v>
      </c>
      <c r="F637">
        <v>0.16</v>
      </c>
      <c r="G637">
        <v>0.02</v>
      </c>
      <c r="H637">
        <v>0.02</v>
      </c>
      <c r="I637">
        <v>0</v>
      </c>
      <c r="J637">
        <v>0.25</v>
      </c>
      <c r="K637">
        <v>0.52</v>
      </c>
      <c r="L637">
        <v>3.18</v>
      </c>
      <c r="M637">
        <v>3.78</v>
      </c>
      <c r="N637">
        <v>19.3</v>
      </c>
    </row>
    <row r="638" spans="1:14" ht="12.75">
      <c r="A638" t="s">
        <v>852</v>
      </c>
      <c r="B638">
        <v>2.56</v>
      </c>
      <c r="C638">
        <v>2.08</v>
      </c>
      <c r="D638">
        <v>1.47</v>
      </c>
      <c r="E638">
        <v>0.89</v>
      </c>
      <c r="F638">
        <v>0.15</v>
      </c>
      <c r="G638">
        <v>0.08</v>
      </c>
      <c r="H638">
        <v>0.01</v>
      </c>
      <c r="I638">
        <v>0.09</v>
      </c>
      <c r="J638">
        <v>0.26</v>
      </c>
      <c r="K638">
        <v>0.57</v>
      </c>
      <c r="L638">
        <v>1.82</v>
      </c>
      <c r="M638">
        <v>1.67</v>
      </c>
      <c r="N638">
        <v>11.65</v>
      </c>
    </row>
    <row r="639" spans="1:14" ht="12.75">
      <c r="A639" t="s">
        <v>853</v>
      </c>
      <c r="B639">
        <v>2.9</v>
      </c>
      <c r="C639">
        <v>1.11</v>
      </c>
      <c r="D639">
        <v>2.33</v>
      </c>
      <c r="E639">
        <v>0.92</v>
      </c>
      <c r="F639">
        <v>0.11</v>
      </c>
      <c r="G639">
        <v>0.03</v>
      </c>
      <c r="H639">
        <v>0.01</v>
      </c>
      <c r="I639">
        <v>0</v>
      </c>
      <c r="J639">
        <v>0.04</v>
      </c>
      <c r="K639">
        <v>0.44</v>
      </c>
      <c r="L639">
        <v>1.63</v>
      </c>
      <c r="M639">
        <v>2.78</v>
      </c>
      <c r="N639">
        <v>12.3</v>
      </c>
    </row>
    <row r="640" spans="1:14" ht="12.75">
      <c r="A640" t="s">
        <v>854</v>
      </c>
      <c r="B640">
        <v>3.25</v>
      </c>
      <c r="C640">
        <v>3.5</v>
      </c>
      <c r="D640">
        <v>2.79</v>
      </c>
      <c r="E640">
        <v>1.3</v>
      </c>
      <c r="F640">
        <v>0.4</v>
      </c>
      <c r="G640">
        <v>0.09</v>
      </c>
      <c r="H640">
        <v>0.04</v>
      </c>
      <c r="I640">
        <v>0.17</v>
      </c>
      <c r="J640">
        <v>0.34</v>
      </c>
      <c r="K640">
        <v>0.67</v>
      </c>
      <c r="L640">
        <v>1.41</v>
      </c>
      <c r="M640">
        <v>2.5</v>
      </c>
      <c r="N640">
        <v>16.46</v>
      </c>
    </row>
    <row r="641" spans="1:14" ht="12.75">
      <c r="A641" t="s">
        <v>855</v>
      </c>
      <c r="B641">
        <v>4.73</v>
      </c>
      <c r="C641">
        <v>4.3</v>
      </c>
      <c r="D641">
        <v>3.59</v>
      </c>
      <c r="E641">
        <v>1.63</v>
      </c>
      <c r="F641">
        <v>0.44</v>
      </c>
      <c r="G641">
        <v>0.11</v>
      </c>
      <c r="H641">
        <v>0.03</v>
      </c>
      <c r="I641">
        <v>0.04</v>
      </c>
      <c r="J641">
        <v>0.23</v>
      </c>
      <c r="K641">
        <v>0.79</v>
      </c>
      <c r="L641">
        <v>2.31</v>
      </c>
      <c r="M641">
        <v>3.63</v>
      </c>
      <c r="N641">
        <v>21.83</v>
      </c>
    </row>
    <row r="642" spans="1:14" ht="12.75">
      <c r="A642" t="s">
        <v>856</v>
      </c>
      <c r="B642">
        <v>2.78</v>
      </c>
      <c r="C642">
        <v>2.85</v>
      </c>
      <c r="D642">
        <v>2.52</v>
      </c>
      <c r="E642">
        <v>1.39</v>
      </c>
      <c r="F642">
        <v>0.41</v>
      </c>
      <c r="G642">
        <v>0.04</v>
      </c>
      <c r="H642">
        <v>0.05</v>
      </c>
      <c r="I642">
        <v>0.17</v>
      </c>
      <c r="J642">
        <v>0.57</v>
      </c>
      <c r="K642">
        <v>0.42</v>
      </c>
      <c r="L642">
        <v>2.27</v>
      </c>
      <c r="M642">
        <v>1.84</v>
      </c>
      <c r="N642">
        <v>15.31</v>
      </c>
    </row>
    <row r="643" spans="1:14" ht="12.75">
      <c r="A643" t="s">
        <v>857</v>
      </c>
      <c r="B643">
        <v>2.25</v>
      </c>
      <c r="C643">
        <v>2.66</v>
      </c>
      <c r="D643">
        <v>1.61</v>
      </c>
      <c r="E643">
        <v>0.84</v>
      </c>
      <c r="F643">
        <v>0.3</v>
      </c>
      <c r="G643">
        <v>0.06</v>
      </c>
      <c r="H643">
        <v>0.03</v>
      </c>
      <c r="I643">
        <v>0.07</v>
      </c>
      <c r="J643">
        <v>0.27</v>
      </c>
      <c r="K643">
        <v>0.27</v>
      </c>
      <c r="L643">
        <v>1.5</v>
      </c>
      <c r="M643">
        <v>2</v>
      </c>
      <c r="N643">
        <v>11.86</v>
      </c>
    </row>
    <row r="644" spans="1:14" ht="12.75">
      <c r="A644" t="s">
        <v>858</v>
      </c>
      <c r="B644">
        <v>2.08</v>
      </c>
      <c r="C644">
        <v>1.93</v>
      </c>
      <c r="D644">
        <v>1.74</v>
      </c>
      <c r="E644">
        <v>0.79</v>
      </c>
      <c r="F644">
        <v>0.21</v>
      </c>
      <c r="G644">
        <v>0.06</v>
      </c>
      <c r="H644">
        <v>0.02</v>
      </c>
      <c r="I644">
        <v>0.06</v>
      </c>
      <c r="J644">
        <v>0.18</v>
      </c>
      <c r="K644">
        <v>0.47</v>
      </c>
      <c r="L644">
        <v>0.98</v>
      </c>
      <c r="M644">
        <v>1.76</v>
      </c>
      <c r="N644">
        <v>10.28</v>
      </c>
    </row>
    <row r="645" spans="1:14" ht="12.75">
      <c r="A645" t="s">
        <v>859</v>
      </c>
      <c r="B645">
        <v>4.17</v>
      </c>
      <c r="C645">
        <v>3.76</v>
      </c>
      <c r="D645">
        <v>3.17</v>
      </c>
      <c r="E645">
        <v>1.4</v>
      </c>
      <c r="F645">
        <v>0.3</v>
      </c>
      <c r="G645">
        <v>0.09</v>
      </c>
      <c r="H645">
        <v>0.03</v>
      </c>
      <c r="I645">
        <v>0.1</v>
      </c>
      <c r="J645">
        <v>0.33</v>
      </c>
      <c r="K645">
        <v>0.51</v>
      </c>
      <c r="L645">
        <v>1.82</v>
      </c>
      <c r="M645">
        <v>2.3</v>
      </c>
      <c r="N645">
        <v>17.98</v>
      </c>
    </row>
    <row r="646" spans="1:14" ht="12.75">
      <c r="A646" t="s">
        <v>860</v>
      </c>
      <c r="B646">
        <v>0.78</v>
      </c>
      <c r="C646">
        <v>1.89</v>
      </c>
      <c r="D646">
        <v>0.84</v>
      </c>
      <c r="E646">
        <v>1.11</v>
      </c>
      <c r="F646">
        <v>0.35</v>
      </c>
      <c r="G646">
        <v>0.02</v>
      </c>
      <c r="H646">
        <v>0</v>
      </c>
      <c r="I646">
        <v>0.28</v>
      </c>
      <c r="J646">
        <v>0.22</v>
      </c>
      <c r="K646">
        <v>0.55</v>
      </c>
      <c r="L646">
        <v>0.88</v>
      </c>
      <c r="M646">
        <v>0.64</v>
      </c>
      <c r="N646">
        <v>7.56</v>
      </c>
    </row>
    <row r="647" spans="1:14" ht="12.75">
      <c r="A647" t="s">
        <v>861</v>
      </c>
      <c r="B647">
        <v>3.53</v>
      </c>
      <c r="C647">
        <v>3.37</v>
      </c>
      <c r="D647">
        <v>2.34</v>
      </c>
      <c r="E647">
        <v>1.38</v>
      </c>
      <c r="F647">
        <v>0.24</v>
      </c>
      <c r="G647">
        <v>0.07</v>
      </c>
      <c r="H647">
        <v>0.02</v>
      </c>
      <c r="I647">
        <v>0.03</v>
      </c>
      <c r="J647">
        <v>0.1</v>
      </c>
      <c r="K647">
        <v>0.41</v>
      </c>
      <c r="L647">
        <v>1.79</v>
      </c>
      <c r="M647">
        <v>2.86</v>
      </c>
      <c r="N647">
        <v>16.14</v>
      </c>
    </row>
    <row r="648" spans="1:14" ht="12.75">
      <c r="A648" t="s">
        <v>862</v>
      </c>
      <c r="B648">
        <v>5.97</v>
      </c>
      <c r="C648">
        <v>2.31</v>
      </c>
      <c r="D648">
        <v>2.69</v>
      </c>
      <c r="E648">
        <v>1.66</v>
      </c>
      <c r="F648">
        <v>1.12</v>
      </c>
      <c r="G648">
        <v>0.27</v>
      </c>
      <c r="H648">
        <v>0.03</v>
      </c>
      <c r="I648">
        <v>0.21</v>
      </c>
      <c r="J648">
        <v>0.12</v>
      </c>
      <c r="K648">
        <v>0.62</v>
      </c>
      <c r="L648">
        <v>2.46</v>
      </c>
      <c r="M648">
        <v>6.5</v>
      </c>
      <c r="N648">
        <v>23.96</v>
      </c>
    </row>
    <row r="649" spans="1:14" ht="12.75">
      <c r="A649" t="s">
        <v>863</v>
      </c>
      <c r="B649">
        <v>4.38</v>
      </c>
      <c r="C649">
        <v>3.47</v>
      </c>
      <c r="D649">
        <v>2.87</v>
      </c>
      <c r="E649">
        <v>1.2</v>
      </c>
      <c r="F649">
        <v>0.48</v>
      </c>
      <c r="G649">
        <v>0.15</v>
      </c>
      <c r="H649">
        <v>0.02</v>
      </c>
      <c r="I649">
        <v>0.1</v>
      </c>
      <c r="J649">
        <v>0.19</v>
      </c>
      <c r="K649">
        <v>1.11</v>
      </c>
      <c r="L649">
        <v>2.75</v>
      </c>
      <c r="M649">
        <v>3.18</v>
      </c>
      <c r="N649">
        <v>19.9</v>
      </c>
    </row>
    <row r="650" spans="1:14" ht="12.75">
      <c r="A650" t="s">
        <v>864</v>
      </c>
      <c r="B650">
        <v>4.63</v>
      </c>
      <c r="C650">
        <v>3.59</v>
      </c>
      <c r="D650">
        <v>2.93</v>
      </c>
      <c r="E650">
        <v>1.33</v>
      </c>
      <c r="F650">
        <v>0.39</v>
      </c>
      <c r="G650">
        <v>0.12</v>
      </c>
      <c r="H650">
        <v>0.02</v>
      </c>
      <c r="I650">
        <v>0.05</v>
      </c>
      <c r="J650">
        <v>0.2</v>
      </c>
      <c r="K650">
        <v>0.99</v>
      </c>
      <c r="L650">
        <v>2.41</v>
      </c>
      <c r="M650">
        <v>3.4</v>
      </c>
      <c r="N650">
        <v>20.06</v>
      </c>
    </row>
    <row r="651" spans="1:14" ht="12.75">
      <c r="A651" t="s">
        <v>865</v>
      </c>
      <c r="B651">
        <v>4.48</v>
      </c>
      <c r="C651">
        <v>3.77</v>
      </c>
      <c r="D651">
        <v>2.84</v>
      </c>
      <c r="E651">
        <v>1.36</v>
      </c>
      <c r="F651">
        <v>0.56</v>
      </c>
      <c r="G651">
        <v>0.15</v>
      </c>
      <c r="H651">
        <v>0.02</v>
      </c>
      <c r="I651">
        <v>0.05</v>
      </c>
      <c r="J651">
        <v>0.24</v>
      </c>
      <c r="K651">
        <v>1.05</v>
      </c>
      <c r="L651">
        <v>2.6</v>
      </c>
      <c r="M651">
        <v>3.75</v>
      </c>
      <c r="N651">
        <v>20.87</v>
      </c>
    </row>
    <row r="652" spans="1:14" ht="12.75">
      <c r="A652" t="s">
        <v>1038</v>
      </c>
      <c r="B652">
        <v>5.02</v>
      </c>
      <c r="C652">
        <v>4.9</v>
      </c>
      <c r="D652">
        <v>3.91</v>
      </c>
      <c r="E652">
        <v>1.59</v>
      </c>
      <c r="F652">
        <v>0.61</v>
      </c>
      <c r="G652">
        <v>0.23</v>
      </c>
      <c r="H652">
        <v>0.04</v>
      </c>
      <c r="I652">
        <v>0.15</v>
      </c>
      <c r="J652">
        <v>0.46</v>
      </c>
      <c r="K652">
        <v>0.68</v>
      </c>
      <c r="L652">
        <v>2.17</v>
      </c>
      <c r="M652">
        <v>2.85</v>
      </c>
      <c r="N652">
        <v>22.61</v>
      </c>
    </row>
    <row r="653" spans="1:14" ht="12.75">
      <c r="A653" t="s">
        <v>1039</v>
      </c>
      <c r="B653">
        <v>6.62</v>
      </c>
      <c r="C653">
        <v>6.01</v>
      </c>
      <c r="D653">
        <v>4.8</v>
      </c>
      <c r="E653">
        <v>2.13</v>
      </c>
      <c r="F653">
        <v>0.74</v>
      </c>
      <c r="G653">
        <v>0.17</v>
      </c>
      <c r="H653">
        <v>0.02</v>
      </c>
      <c r="I653">
        <v>0.18</v>
      </c>
      <c r="J653">
        <v>0.49</v>
      </c>
      <c r="K653">
        <v>0.84</v>
      </c>
      <c r="L653">
        <v>2.82</v>
      </c>
      <c r="M653">
        <v>3.84</v>
      </c>
      <c r="N653">
        <v>28.66</v>
      </c>
    </row>
    <row r="654" spans="1:14" ht="12.75">
      <c r="A654" t="s">
        <v>1040</v>
      </c>
      <c r="B654">
        <v>3.8</v>
      </c>
      <c r="C654">
        <v>3.84</v>
      </c>
      <c r="D654">
        <v>3.17</v>
      </c>
      <c r="E654">
        <v>1.3</v>
      </c>
      <c r="F654">
        <v>0.27</v>
      </c>
      <c r="G654">
        <v>0.1</v>
      </c>
      <c r="H654">
        <v>0.02</v>
      </c>
      <c r="I654">
        <v>0.08</v>
      </c>
      <c r="J654">
        <v>0.36</v>
      </c>
      <c r="K654">
        <v>0.49</v>
      </c>
      <c r="L654">
        <v>1.74</v>
      </c>
      <c r="M654">
        <v>2.39</v>
      </c>
      <c r="N654">
        <v>17.56</v>
      </c>
    </row>
    <row r="655" spans="1:14" ht="12.75">
      <c r="A655" t="s">
        <v>1041</v>
      </c>
      <c r="B655">
        <v>5.95</v>
      </c>
      <c r="C655">
        <v>5.05</v>
      </c>
      <c r="D655">
        <v>4.25</v>
      </c>
      <c r="E655">
        <v>2.2</v>
      </c>
      <c r="F655">
        <v>0.88</v>
      </c>
      <c r="G655">
        <v>0.33</v>
      </c>
      <c r="H655">
        <v>0.11</v>
      </c>
      <c r="I655">
        <v>0.18</v>
      </c>
      <c r="J655">
        <v>0.45</v>
      </c>
      <c r="K655">
        <v>1.61</v>
      </c>
      <c r="L655">
        <v>3.6</v>
      </c>
      <c r="M655">
        <v>4.7</v>
      </c>
      <c r="N655">
        <v>29.31</v>
      </c>
    </row>
    <row r="656" spans="1:14" ht="12.75">
      <c r="A656" t="s">
        <v>1042</v>
      </c>
      <c r="B656">
        <v>2.32</v>
      </c>
      <c r="C656">
        <v>1.81</v>
      </c>
      <c r="D656">
        <v>1.84</v>
      </c>
      <c r="E656">
        <v>1.04</v>
      </c>
      <c r="F656">
        <v>0.39</v>
      </c>
      <c r="G656">
        <v>0.05</v>
      </c>
      <c r="H656">
        <v>0.11</v>
      </c>
      <c r="I656">
        <v>0.18</v>
      </c>
      <c r="J656">
        <v>0.45</v>
      </c>
      <c r="K656">
        <v>0.42</v>
      </c>
      <c r="L656">
        <v>1.31</v>
      </c>
      <c r="M656">
        <v>1.47</v>
      </c>
      <c r="N656">
        <v>11.39</v>
      </c>
    </row>
    <row r="657" spans="1:14" ht="12.75">
      <c r="A657" t="s">
        <v>1043</v>
      </c>
      <c r="B657">
        <v>2.77</v>
      </c>
      <c r="C657">
        <v>2.63</v>
      </c>
      <c r="D657">
        <v>2.36</v>
      </c>
      <c r="E657">
        <v>0.73</v>
      </c>
      <c r="F657">
        <v>0.46</v>
      </c>
      <c r="G657">
        <v>0.11</v>
      </c>
      <c r="H657">
        <v>0.18</v>
      </c>
      <c r="I657">
        <v>0.28</v>
      </c>
      <c r="J657">
        <v>0.34</v>
      </c>
      <c r="K657">
        <v>0.55</v>
      </c>
      <c r="L657">
        <v>0.93</v>
      </c>
      <c r="M657">
        <v>1.33</v>
      </c>
      <c r="N657">
        <v>12.67</v>
      </c>
    </row>
    <row r="658" spans="1:14" ht="12.75">
      <c r="A658" t="s">
        <v>1044</v>
      </c>
      <c r="B658">
        <v>3.06</v>
      </c>
      <c r="C658">
        <v>2.49</v>
      </c>
      <c r="D658">
        <v>2.31</v>
      </c>
      <c r="E658">
        <v>1.06</v>
      </c>
      <c r="F658">
        <v>0.4</v>
      </c>
      <c r="G658">
        <v>0.09</v>
      </c>
      <c r="H658">
        <v>0.04</v>
      </c>
      <c r="I658">
        <v>0.09</v>
      </c>
      <c r="J658">
        <v>0.21</v>
      </c>
      <c r="K658">
        <v>0.73</v>
      </c>
      <c r="L658">
        <v>1.73</v>
      </c>
      <c r="M658">
        <v>2.28</v>
      </c>
      <c r="N658">
        <v>14.49</v>
      </c>
    </row>
    <row r="659" spans="1:14" ht="12.75">
      <c r="A659" t="s">
        <v>1045</v>
      </c>
      <c r="B659">
        <v>2.18</v>
      </c>
      <c r="C659">
        <v>1.95</v>
      </c>
      <c r="D659">
        <v>1.57</v>
      </c>
      <c r="E659">
        <v>0.68</v>
      </c>
      <c r="F659">
        <v>0.41</v>
      </c>
      <c r="G659">
        <v>0.06</v>
      </c>
      <c r="H659">
        <v>0.03</v>
      </c>
      <c r="I659">
        <v>0.08</v>
      </c>
      <c r="J659">
        <v>0.22</v>
      </c>
      <c r="K659">
        <v>0.54</v>
      </c>
      <c r="L659">
        <v>1.4</v>
      </c>
      <c r="M659">
        <v>1.42</v>
      </c>
      <c r="N659">
        <v>10.54</v>
      </c>
    </row>
    <row r="660" spans="1:14" ht="12.75">
      <c r="A660" t="s">
        <v>1046</v>
      </c>
      <c r="B660">
        <v>5.28</v>
      </c>
      <c r="C660">
        <v>4.82</v>
      </c>
      <c r="D660">
        <v>3.69</v>
      </c>
      <c r="E660">
        <v>1.75</v>
      </c>
      <c r="F660">
        <v>0.42</v>
      </c>
      <c r="G660">
        <v>0.07</v>
      </c>
      <c r="H660">
        <v>0.03</v>
      </c>
      <c r="I660">
        <v>0.05</v>
      </c>
      <c r="J660">
        <v>0.35</v>
      </c>
      <c r="K660">
        <v>0.85</v>
      </c>
      <c r="L660">
        <v>2.36</v>
      </c>
      <c r="M660">
        <v>3.68</v>
      </c>
      <c r="N660">
        <v>23.35</v>
      </c>
    </row>
    <row r="661" spans="1:14" ht="12.75">
      <c r="A661" t="s">
        <v>1047</v>
      </c>
      <c r="B661">
        <v>4.91</v>
      </c>
      <c r="C661">
        <v>4.1</v>
      </c>
      <c r="D661">
        <v>3.71</v>
      </c>
      <c r="E661">
        <v>3.11</v>
      </c>
      <c r="F661">
        <v>0.79</v>
      </c>
      <c r="G661">
        <v>0.02</v>
      </c>
      <c r="H661">
        <v>0</v>
      </c>
      <c r="I661">
        <v>0.01</v>
      </c>
      <c r="J661">
        <v>0.1</v>
      </c>
      <c r="K661">
        <v>0.2</v>
      </c>
      <c r="L661">
        <v>1.45</v>
      </c>
      <c r="M661">
        <v>3.75</v>
      </c>
      <c r="N661">
        <v>22.15</v>
      </c>
    </row>
    <row r="662" spans="1:14" ht="12.75">
      <c r="A662" t="s">
        <v>1048</v>
      </c>
      <c r="B662">
        <v>4.37</v>
      </c>
      <c r="C662">
        <v>2.65</v>
      </c>
      <c r="D662">
        <v>2.47</v>
      </c>
      <c r="E662">
        <v>1.49</v>
      </c>
      <c r="F662">
        <v>0.4</v>
      </c>
      <c r="G662">
        <v>0.11</v>
      </c>
      <c r="H662">
        <v>0.05</v>
      </c>
      <c r="I662">
        <v>0.06</v>
      </c>
      <c r="J662">
        <v>0.18</v>
      </c>
      <c r="K662">
        <v>0.98</v>
      </c>
      <c r="L662">
        <v>2.49</v>
      </c>
      <c r="M662">
        <v>3.52</v>
      </c>
      <c r="N662">
        <v>18.77</v>
      </c>
    </row>
    <row r="663" spans="1:14" ht="12.75">
      <c r="A663" t="s">
        <v>1049</v>
      </c>
      <c r="B663">
        <v>1.28</v>
      </c>
      <c r="C663">
        <v>1.02</v>
      </c>
      <c r="D663">
        <v>0.78</v>
      </c>
      <c r="E663">
        <v>0.5</v>
      </c>
      <c r="F663">
        <v>0.1</v>
      </c>
      <c r="G663">
        <v>0.03</v>
      </c>
      <c r="H663">
        <v>0.01</v>
      </c>
      <c r="I663">
        <v>0.02</v>
      </c>
      <c r="J663">
        <v>0.2</v>
      </c>
      <c r="K663">
        <v>0.15</v>
      </c>
      <c r="L663">
        <v>0.82</v>
      </c>
      <c r="M663">
        <v>1.06</v>
      </c>
      <c r="N663">
        <v>5.97</v>
      </c>
    </row>
    <row r="664" spans="1:14" ht="12.75">
      <c r="A664" t="s">
        <v>880</v>
      </c>
      <c r="B664">
        <v>2.84</v>
      </c>
      <c r="C664">
        <v>3.11</v>
      </c>
      <c r="D664">
        <v>3.12</v>
      </c>
      <c r="E664">
        <v>1.06</v>
      </c>
      <c r="F664">
        <v>0.3</v>
      </c>
      <c r="G664">
        <v>0.13</v>
      </c>
      <c r="H664">
        <v>0.17</v>
      </c>
      <c r="I664">
        <v>0.08</v>
      </c>
      <c r="J664">
        <v>0.26</v>
      </c>
      <c r="K664">
        <v>0.47</v>
      </c>
      <c r="L664">
        <v>1.28</v>
      </c>
      <c r="M664">
        <v>1.66</v>
      </c>
      <c r="N664">
        <v>14.48</v>
      </c>
    </row>
    <row r="665" spans="1:14" ht="12.75">
      <c r="A665" t="s">
        <v>881</v>
      </c>
      <c r="B665">
        <v>2.12</v>
      </c>
      <c r="C665">
        <v>2.57</v>
      </c>
      <c r="D665">
        <v>1.59</v>
      </c>
      <c r="E665">
        <v>0.88</v>
      </c>
      <c r="F665">
        <v>0.2</v>
      </c>
      <c r="G665">
        <v>0.06</v>
      </c>
      <c r="H665">
        <v>0</v>
      </c>
      <c r="I665">
        <v>0.02</v>
      </c>
      <c r="J665">
        <v>0.11</v>
      </c>
      <c r="K665">
        <v>0.27</v>
      </c>
      <c r="L665">
        <v>0.97</v>
      </c>
      <c r="M665">
        <v>2.03</v>
      </c>
      <c r="N665">
        <v>10.82</v>
      </c>
    </row>
    <row r="666" spans="1:14" ht="12.75">
      <c r="A666" t="s">
        <v>882</v>
      </c>
      <c r="B666">
        <v>8.58</v>
      </c>
      <c r="C666">
        <v>6.8</v>
      </c>
      <c r="D666">
        <v>4.46</v>
      </c>
      <c r="E666">
        <v>2.04</v>
      </c>
      <c r="F666">
        <v>0.68</v>
      </c>
      <c r="G666">
        <v>0.22</v>
      </c>
      <c r="H666">
        <v>0.04</v>
      </c>
      <c r="I666">
        <v>0.09</v>
      </c>
      <c r="J666">
        <v>0.33</v>
      </c>
      <c r="K666">
        <v>1.79</v>
      </c>
      <c r="L666">
        <v>4.41</v>
      </c>
      <c r="M666">
        <v>6.43</v>
      </c>
      <c r="N666">
        <v>35.87</v>
      </c>
    </row>
    <row r="667" spans="1:14" ht="12.75">
      <c r="A667" t="s">
        <v>690</v>
      </c>
      <c r="B667">
        <v>3.11</v>
      </c>
      <c r="C667">
        <v>2.67</v>
      </c>
      <c r="D667">
        <v>2.27</v>
      </c>
      <c r="E667">
        <v>0.93</v>
      </c>
      <c r="F667">
        <v>0.21</v>
      </c>
      <c r="G667">
        <v>0.07</v>
      </c>
      <c r="H667">
        <v>0.01</v>
      </c>
      <c r="I667">
        <v>0.08</v>
      </c>
      <c r="J667">
        <v>0.26</v>
      </c>
      <c r="K667">
        <v>0.26</v>
      </c>
      <c r="L667">
        <v>1.37</v>
      </c>
      <c r="M667">
        <v>1.75</v>
      </c>
      <c r="N667">
        <v>12.99</v>
      </c>
    </row>
    <row r="668" spans="1:14" ht="12.75">
      <c r="A668" t="s">
        <v>691</v>
      </c>
      <c r="B668">
        <v>4.25</v>
      </c>
      <c r="C668">
        <v>3.21</v>
      </c>
      <c r="D668">
        <v>2.94</v>
      </c>
      <c r="E668">
        <v>2.41</v>
      </c>
      <c r="F668">
        <v>1.03</v>
      </c>
      <c r="G668">
        <v>0.09</v>
      </c>
      <c r="H668">
        <v>0.1</v>
      </c>
      <c r="I668">
        <v>0.16</v>
      </c>
      <c r="J668">
        <v>0.51</v>
      </c>
      <c r="K668">
        <v>0.64</v>
      </c>
      <c r="L668">
        <v>3.49</v>
      </c>
      <c r="M668">
        <v>3.51</v>
      </c>
      <c r="N668">
        <v>22.34</v>
      </c>
    </row>
    <row r="669" spans="1:14" ht="12.75">
      <c r="A669" t="s">
        <v>692</v>
      </c>
      <c r="B669">
        <v>5.49</v>
      </c>
      <c r="C669">
        <v>5.16</v>
      </c>
      <c r="D669">
        <v>3.43</v>
      </c>
      <c r="E669">
        <v>3.11</v>
      </c>
      <c r="F669">
        <v>0.64</v>
      </c>
      <c r="G669">
        <v>0.16</v>
      </c>
      <c r="H669">
        <v>0.05</v>
      </c>
      <c r="I669">
        <v>0.06</v>
      </c>
      <c r="J669">
        <v>0.36</v>
      </c>
      <c r="K669">
        <v>0.56</v>
      </c>
      <c r="L669">
        <v>4.47</v>
      </c>
      <c r="M669">
        <v>4.65</v>
      </c>
      <c r="N669">
        <v>28.14</v>
      </c>
    </row>
    <row r="670" spans="1:14" ht="12.75">
      <c r="A670" t="s">
        <v>693</v>
      </c>
      <c r="B670">
        <v>3.76</v>
      </c>
      <c r="C670">
        <v>4.07</v>
      </c>
      <c r="D670">
        <v>2.79</v>
      </c>
      <c r="E670">
        <v>1.22</v>
      </c>
      <c r="F670">
        <v>0.3</v>
      </c>
      <c r="G670">
        <v>0.09</v>
      </c>
      <c r="H670">
        <v>0.02</v>
      </c>
      <c r="I670">
        <v>0.03</v>
      </c>
      <c r="J670">
        <v>0.15</v>
      </c>
      <c r="K670">
        <v>0.47</v>
      </c>
      <c r="L670">
        <v>1.63</v>
      </c>
      <c r="M670">
        <v>3</v>
      </c>
      <c r="N670">
        <v>17.53</v>
      </c>
    </row>
    <row r="671" spans="1:14" ht="12.75">
      <c r="A671" t="s">
        <v>491</v>
      </c>
      <c r="B671">
        <v>3.45</v>
      </c>
      <c r="C671">
        <v>3.3</v>
      </c>
      <c r="D671">
        <v>2.9</v>
      </c>
      <c r="E671">
        <v>1.09</v>
      </c>
      <c r="F671">
        <v>0.21</v>
      </c>
      <c r="G671">
        <v>0.04</v>
      </c>
      <c r="H671">
        <v>0.04</v>
      </c>
      <c r="I671">
        <v>0.07</v>
      </c>
      <c r="J671">
        <v>0.27</v>
      </c>
      <c r="K671">
        <v>0.44</v>
      </c>
      <c r="L671">
        <v>1.67</v>
      </c>
      <c r="M671">
        <v>2.36</v>
      </c>
      <c r="N671">
        <v>15.84</v>
      </c>
    </row>
    <row r="672" spans="1:14" ht="12.75">
      <c r="A672" t="s">
        <v>695</v>
      </c>
      <c r="B672">
        <v>6.65</v>
      </c>
      <c r="C672">
        <v>6.15</v>
      </c>
      <c r="D672">
        <v>2.95</v>
      </c>
      <c r="E672">
        <v>3.19</v>
      </c>
      <c r="F672">
        <v>0.77</v>
      </c>
      <c r="G672">
        <v>0.08</v>
      </c>
      <c r="H672">
        <v>0</v>
      </c>
      <c r="I672">
        <v>0.01</v>
      </c>
      <c r="J672">
        <v>0.18</v>
      </c>
      <c r="K672">
        <v>0.64</v>
      </c>
      <c r="L672">
        <v>4.32</v>
      </c>
      <c r="M672">
        <v>4.68</v>
      </c>
      <c r="N672">
        <v>29.62</v>
      </c>
    </row>
    <row r="673" spans="1:14" ht="12.75">
      <c r="A673" t="s">
        <v>696</v>
      </c>
      <c r="B673">
        <v>1.95</v>
      </c>
      <c r="C673">
        <v>0.99</v>
      </c>
      <c r="D673">
        <v>1.62</v>
      </c>
      <c r="E673">
        <v>1.31</v>
      </c>
      <c r="F673">
        <v>0.1</v>
      </c>
      <c r="G673">
        <v>0.12</v>
      </c>
      <c r="H673">
        <v>0</v>
      </c>
      <c r="I673">
        <v>0.01</v>
      </c>
      <c r="J673">
        <v>0.26</v>
      </c>
      <c r="K673">
        <v>0.17</v>
      </c>
      <c r="L673">
        <v>2.41</v>
      </c>
      <c r="M673">
        <v>2.78</v>
      </c>
      <c r="N673">
        <v>11.72</v>
      </c>
    </row>
    <row r="674" spans="1:14" ht="12.75">
      <c r="A674" t="s">
        <v>892</v>
      </c>
      <c r="B674">
        <v>2.78</v>
      </c>
      <c r="C674">
        <v>2.45</v>
      </c>
      <c r="D674">
        <v>2.09</v>
      </c>
      <c r="E674">
        <v>1.14</v>
      </c>
      <c r="F674">
        <v>0.33</v>
      </c>
      <c r="G674">
        <v>0.06</v>
      </c>
      <c r="H674">
        <v>0.01</v>
      </c>
      <c r="I674">
        <v>0.05</v>
      </c>
      <c r="J674">
        <v>0.13</v>
      </c>
      <c r="K674">
        <v>0.7</v>
      </c>
      <c r="L674">
        <v>1.57</v>
      </c>
      <c r="M674">
        <v>2.72</v>
      </c>
      <c r="N674">
        <v>14.03</v>
      </c>
    </row>
    <row r="675" spans="1:14" ht="12.75">
      <c r="A675" t="s">
        <v>893</v>
      </c>
      <c r="B675">
        <v>6.79</v>
      </c>
      <c r="C675">
        <v>5.55</v>
      </c>
      <c r="D675">
        <v>4.31</v>
      </c>
      <c r="E675">
        <v>2.17</v>
      </c>
      <c r="F675">
        <v>0.66</v>
      </c>
      <c r="G675">
        <v>0.2</v>
      </c>
      <c r="H675">
        <v>0.09</v>
      </c>
      <c r="I675">
        <v>0.1</v>
      </c>
      <c r="J675">
        <v>0.29</v>
      </c>
      <c r="K675">
        <v>1.28</v>
      </c>
      <c r="L675">
        <v>3.89</v>
      </c>
      <c r="M675">
        <v>5.04</v>
      </c>
      <c r="N675">
        <v>30.37</v>
      </c>
    </row>
    <row r="676" spans="1:14" ht="12.75">
      <c r="A676" t="s">
        <v>894</v>
      </c>
      <c r="B676">
        <v>4.1</v>
      </c>
      <c r="C676">
        <v>2.14</v>
      </c>
      <c r="D676">
        <v>2.08</v>
      </c>
      <c r="E676">
        <v>1.7</v>
      </c>
      <c r="F676">
        <v>0.34</v>
      </c>
      <c r="G676">
        <v>0.03</v>
      </c>
      <c r="H676">
        <v>0</v>
      </c>
      <c r="I676">
        <v>0.03</v>
      </c>
      <c r="J676">
        <v>0.02</v>
      </c>
      <c r="K676">
        <v>0.38</v>
      </c>
      <c r="L676">
        <v>1.31</v>
      </c>
      <c r="M676">
        <v>1.91</v>
      </c>
      <c r="N676">
        <v>14.04</v>
      </c>
    </row>
    <row r="677" spans="1:14" ht="12.75">
      <c r="A677" t="s">
        <v>895</v>
      </c>
      <c r="B677">
        <v>6.89</v>
      </c>
      <c r="C677">
        <v>5.21</v>
      </c>
      <c r="D677">
        <v>3.99</v>
      </c>
      <c r="E677">
        <v>2.93</v>
      </c>
      <c r="F677">
        <v>0.55</v>
      </c>
      <c r="G677">
        <v>0.08</v>
      </c>
      <c r="H677">
        <v>0.03</v>
      </c>
      <c r="I677">
        <v>0.01</v>
      </c>
      <c r="J677">
        <v>0.24</v>
      </c>
      <c r="K677">
        <v>1.22</v>
      </c>
      <c r="L677">
        <v>4.19</v>
      </c>
      <c r="M677">
        <v>5.75</v>
      </c>
      <c r="N677">
        <v>31.09</v>
      </c>
    </row>
    <row r="678" spans="1:14" ht="12.75">
      <c r="A678" t="s">
        <v>1067</v>
      </c>
      <c r="B678">
        <v>7.09</v>
      </c>
      <c r="C678">
        <v>6.25</v>
      </c>
      <c r="D678">
        <v>5.16</v>
      </c>
      <c r="E678">
        <v>2.4</v>
      </c>
      <c r="F678">
        <v>0.6</v>
      </c>
      <c r="G678">
        <v>0.09</v>
      </c>
      <c r="H678">
        <v>0.04</v>
      </c>
      <c r="I678">
        <v>0.06</v>
      </c>
      <c r="J678">
        <v>0.41</v>
      </c>
      <c r="K678">
        <v>1.31</v>
      </c>
      <c r="L678">
        <v>3.48</v>
      </c>
      <c r="M678">
        <v>5.05</v>
      </c>
      <c r="N678">
        <v>31.94</v>
      </c>
    </row>
    <row r="679" spans="1:14" ht="12.75">
      <c r="A679" t="s">
        <v>898</v>
      </c>
      <c r="B679">
        <v>2.98</v>
      </c>
      <c r="C679">
        <v>2.44</v>
      </c>
      <c r="D679">
        <v>2.55</v>
      </c>
      <c r="E679">
        <v>1.27</v>
      </c>
      <c r="F679">
        <v>0.26</v>
      </c>
      <c r="G679">
        <v>0.17</v>
      </c>
      <c r="H679">
        <v>0.03</v>
      </c>
      <c r="I679">
        <v>0.03</v>
      </c>
      <c r="J679">
        <v>0.16</v>
      </c>
      <c r="K679">
        <v>0.6</v>
      </c>
      <c r="L679">
        <v>1.05</v>
      </c>
      <c r="M679">
        <v>2.83</v>
      </c>
      <c r="N679">
        <v>14.37</v>
      </c>
    </row>
    <row r="680" spans="1:14" ht="12.75">
      <c r="A680" t="s">
        <v>899</v>
      </c>
      <c r="B680">
        <v>2.53</v>
      </c>
      <c r="C680">
        <v>2.79</v>
      </c>
      <c r="D680">
        <v>2.35</v>
      </c>
      <c r="E680">
        <v>1.07</v>
      </c>
      <c r="F680">
        <v>0.27</v>
      </c>
      <c r="G680">
        <v>0.05</v>
      </c>
      <c r="H680">
        <v>0.04</v>
      </c>
      <c r="I680">
        <v>0.03</v>
      </c>
      <c r="J680">
        <v>0.23</v>
      </c>
      <c r="K680">
        <v>0.47</v>
      </c>
      <c r="L680">
        <v>1.33</v>
      </c>
      <c r="M680">
        <v>1.83</v>
      </c>
      <c r="N680">
        <v>12.99</v>
      </c>
    </row>
    <row r="681" spans="1:14" ht="12.75">
      <c r="A681" t="s">
        <v>1081</v>
      </c>
      <c r="B681">
        <v>3.21</v>
      </c>
      <c r="C681">
        <v>2.63</v>
      </c>
      <c r="D681">
        <v>1.41</v>
      </c>
      <c r="E681">
        <v>1.2</v>
      </c>
      <c r="F681">
        <v>0.14</v>
      </c>
      <c r="G681">
        <v>0.02</v>
      </c>
      <c r="H681">
        <v>0.03</v>
      </c>
      <c r="I681">
        <v>0.06</v>
      </c>
      <c r="J681">
        <v>0.1</v>
      </c>
      <c r="K681">
        <v>0.18</v>
      </c>
      <c r="L681">
        <v>2.04</v>
      </c>
      <c r="M681">
        <v>2.13</v>
      </c>
      <c r="N681">
        <v>13.15</v>
      </c>
    </row>
    <row r="682" spans="1:14" ht="12.75">
      <c r="A682" t="s">
        <v>1082</v>
      </c>
      <c r="B682">
        <v>2.97</v>
      </c>
      <c r="C682">
        <v>2.79</v>
      </c>
      <c r="D682">
        <v>1.99</v>
      </c>
      <c r="E682">
        <v>0.82</v>
      </c>
      <c r="F682">
        <v>0.19</v>
      </c>
      <c r="G682">
        <v>0.03</v>
      </c>
      <c r="H682">
        <v>0.02</v>
      </c>
      <c r="I682">
        <v>0.1</v>
      </c>
      <c r="J682">
        <v>0.14</v>
      </c>
      <c r="K682">
        <v>0.28</v>
      </c>
      <c r="L682">
        <v>1.47</v>
      </c>
      <c r="M682">
        <v>1.81</v>
      </c>
      <c r="N682">
        <v>12.61</v>
      </c>
    </row>
    <row r="683" spans="1:14" ht="12.75">
      <c r="A683" t="s">
        <v>1083</v>
      </c>
      <c r="B683">
        <v>4.09</v>
      </c>
      <c r="C683">
        <v>4.03</v>
      </c>
      <c r="D683">
        <v>2.96</v>
      </c>
      <c r="E683">
        <v>1.17</v>
      </c>
      <c r="F683">
        <v>0.28</v>
      </c>
      <c r="G683">
        <v>0.05</v>
      </c>
      <c r="H683">
        <v>0.01</v>
      </c>
      <c r="I683">
        <v>0.06</v>
      </c>
      <c r="J683">
        <v>0.25</v>
      </c>
      <c r="K683">
        <v>0.41</v>
      </c>
      <c r="L683">
        <v>1.9</v>
      </c>
      <c r="M683">
        <v>2.55</v>
      </c>
      <c r="N683">
        <v>17.76</v>
      </c>
    </row>
    <row r="684" spans="1:14" ht="12.75">
      <c r="A684" t="s">
        <v>1084</v>
      </c>
      <c r="B684">
        <v>6.32</v>
      </c>
      <c r="C684">
        <v>5.25</v>
      </c>
      <c r="D684">
        <v>4.2</v>
      </c>
      <c r="E684">
        <v>2.07</v>
      </c>
      <c r="F684">
        <v>0.82</v>
      </c>
      <c r="G684">
        <v>0.28</v>
      </c>
      <c r="H684">
        <v>0.03</v>
      </c>
      <c r="I684">
        <v>0.1</v>
      </c>
      <c r="J684">
        <v>0.35</v>
      </c>
      <c r="K684">
        <v>1.76</v>
      </c>
      <c r="L684">
        <v>3.75</v>
      </c>
      <c r="M684">
        <v>5.25</v>
      </c>
      <c r="N684">
        <v>30.18</v>
      </c>
    </row>
    <row r="685" spans="1:14" ht="12.75">
      <c r="A685" t="s">
        <v>1085</v>
      </c>
      <c r="B685">
        <v>3.29</v>
      </c>
      <c r="C685">
        <v>2.23</v>
      </c>
      <c r="D685">
        <v>1.7</v>
      </c>
      <c r="E685">
        <v>1.55</v>
      </c>
      <c r="F685">
        <v>0.3</v>
      </c>
      <c r="G685">
        <v>0.03</v>
      </c>
      <c r="H685">
        <v>0.01</v>
      </c>
      <c r="I685">
        <v>0.03</v>
      </c>
      <c r="J685">
        <v>0.26</v>
      </c>
      <c r="K685">
        <v>0.3</v>
      </c>
      <c r="L685">
        <v>1.25</v>
      </c>
      <c r="M685">
        <v>1.53</v>
      </c>
      <c r="N685">
        <v>12.48</v>
      </c>
    </row>
    <row r="686" spans="1:14" ht="12.75">
      <c r="A686" t="s">
        <v>1086</v>
      </c>
      <c r="B686">
        <v>3.69</v>
      </c>
      <c r="C686">
        <v>3.71</v>
      </c>
      <c r="D686">
        <v>3.09</v>
      </c>
      <c r="E686">
        <v>1.4</v>
      </c>
      <c r="F686">
        <v>0.51</v>
      </c>
      <c r="G686">
        <v>0.11</v>
      </c>
      <c r="H686">
        <v>0.03</v>
      </c>
      <c r="I686">
        <v>0.13</v>
      </c>
      <c r="J686">
        <v>0.3</v>
      </c>
      <c r="K686">
        <v>0.51</v>
      </c>
      <c r="L686">
        <v>1.97</v>
      </c>
      <c r="M686">
        <v>2.37</v>
      </c>
      <c r="N686">
        <v>17.82</v>
      </c>
    </row>
    <row r="687" spans="1:14" ht="12.75">
      <c r="A687" t="s">
        <v>1087</v>
      </c>
      <c r="B687">
        <v>8.51</v>
      </c>
      <c r="C687">
        <v>6.03</v>
      </c>
      <c r="D687">
        <v>5.23</v>
      </c>
      <c r="E687">
        <v>2.33</v>
      </c>
      <c r="F687">
        <v>1.48</v>
      </c>
      <c r="G687">
        <v>0.89</v>
      </c>
      <c r="H687">
        <v>0.22</v>
      </c>
      <c r="I687">
        <v>0.69</v>
      </c>
      <c r="J687">
        <v>1.03</v>
      </c>
      <c r="K687">
        <v>3.81</v>
      </c>
      <c r="L687">
        <v>7.07</v>
      </c>
      <c r="M687">
        <v>8.69</v>
      </c>
      <c r="N687">
        <v>45.98</v>
      </c>
    </row>
    <row r="688" spans="1:14" ht="12.75">
      <c r="A688" t="s">
        <v>1088</v>
      </c>
      <c r="B688">
        <v>9.1</v>
      </c>
      <c r="C688">
        <v>7.56</v>
      </c>
      <c r="D688">
        <v>6.77</v>
      </c>
      <c r="E688">
        <v>3.33</v>
      </c>
      <c r="F688">
        <v>1.75</v>
      </c>
      <c r="G688">
        <v>0.62</v>
      </c>
      <c r="H688">
        <v>0.08</v>
      </c>
      <c r="I688">
        <v>0.25</v>
      </c>
      <c r="J688">
        <v>0.64</v>
      </c>
      <c r="K688">
        <v>3.1</v>
      </c>
      <c r="L688">
        <v>6.42</v>
      </c>
      <c r="M688">
        <v>8.92</v>
      </c>
      <c r="N688">
        <v>48.54</v>
      </c>
    </row>
    <row r="689" spans="1:14" ht="12.75">
      <c r="A689" t="s">
        <v>1089</v>
      </c>
      <c r="B689">
        <v>6.39</v>
      </c>
      <c r="C689">
        <v>3.71</v>
      </c>
      <c r="D689">
        <v>3.58</v>
      </c>
      <c r="E689">
        <v>2.55</v>
      </c>
      <c r="F689">
        <v>0.62</v>
      </c>
      <c r="G689">
        <v>0.15</v>
      </c>
      <c r="H689">
        <v>0.02</v>
      </c>
      <c r="I689">
        <v>0.05</v>
      </c>
      <c r="J689">
        <v>0.34</v>
      </c>
      <c r="K689">
        <v>1.35</v>
      </c>
      <c r="L689">
        <v>3.96</v>
      </c>
      <c r="M689">
        <v>6.13</v>
      </c>
      <c r="N689">
        <v>28.85</v>
      </c>
    </row>
    <row r="690" spans="1:14" ht="12.75">
      <c r="A690" t="s">
        <v>921</v>
      </c>
      <c r="B690">
        <v>1.21</v>
      </c>
      <c r="C690">
        <v>0.51</v>
      </c>
      <c r="D690">
        <v>0.43</v>
      </c>
      <c r="E690">
        <v>0.35</v>
      </c>
      <c r="F690">
        <v>0.78</v>
      </c>
      <c r="G690">
        <v>0.91</v>
      </c>
      <c r="H690">
        <v>0.22</v>
      </c>
      <c r="I690">
        <v>0.31</v>
      </c>
      <c r="J690">
        <v>0.24</v>
      </c>
      <c r="K690">
        <v>0.62</v>
      </c>
      <c r="L690">
        <v>1.11</v>
      </c>
      <c r="M690">
        <v>1.38</v>
      </c>
      <c r="N690">
        <v>8.07</v>
      </c>
    </row>
    <row r="691" spans="1:14" ht="12.75">
      <c r="A691" t="s">
        <v>922</v>
      </c>
      <c r="B691">
        <v>3.52</v>
      </c>
      <c r="C691">
        <v>1.63</v>
      </c>
      <c r="D691">
        <v>1.38</v>
      </c>
      <c r="E691">
        <v>1.3</v>
      </c>
      <c r="F691">
        <v>0.24</v>
      </c>
      <c r="G691">
        <v>0.01</v>
      </c>
      <c r="H691">
        <v>0</v>
      </c>
      <c r="I691">
        <v>0.03</v>
      </c>
      <c r="J691">
        <v>0.02</v>
      </c>
      <c r="K691">
        <v>0.18</v>
      </c>
      <c r="L691">
        <v>0.81</v>
      </c>
      <c r="M691">
        <v>1.55</v>
      </c>
      <c r="N691">
        <v>10.67</v>
      </c>
    </row>
    <row r="692" spans="1:14" ht="12.75">
      <c r="A692" t="s">
        <v>933</v>
      </c>
      <c r="B692">
        <v>4.56</v>
      </c>
      <c r="C692">
        <v>1.33</v>
      </c>
      <c r="D692">
        <v>1.85</v>
      </c>
      <c r="E692">
        <v>1.16</v>
      </c>
      <c r="F692">
        <v>0.49</v>
      </c>
      <c r="G692">
        <v>0.02</v>
      </c>
      <c r="H692">
        <v>0</v>
      </c>
      <c r="I692">
        <v>0.02</v>
      </c>
      <c r="J692">
        <v>0.04</v>
      </c>
      <c r="K692">
        <v>0.1</v>
      </c>
      <c r="L692">
        <v>1.49</v>
      </c>
      <c r="M692">
        <v>2.12</v>
      </c>
      <c r="N692">
        <v>13.18</v>
      </c>
    </row>
    <row r="693" spans="1:14" ht="12.75">
      <c r="A693" t="s">
        <v>934</v>
      </c>
      <c r="B693">
        <v>12.3</v>
      </c>
      <c r="C693">
        <v>10.22</v>
      </c>
      <c r="D693">
        <v>9.02</v>
      </c>
      <c r="E693">
        <v>4.22</v>
      </c>
      <c r="F693">
        <v>2.43</v>
      </c>
      <c r="G693">
        <v>1.18</v>
      </c>
      <c r="H693">
        <v>0.19</v>
      </c>
      <c r="I693">
        <v>0.47</v>
      </c>
      <c r="J693">
        <v>1.32</v>
      </c>
      <c r="K693">
        <v>3.04</v>
      </c>
      <c r="L693">
        <v>8.3</v>
      </c>
      <c r="M693">
        <v>0.05</v>
      </c>
      <c r="N693">
        <v>62.74</v>
      </c>
    </row>
    <row r="694" spans="1:14" ht="12.75">
      <c r="A694" t="s">
        <v>935</v>
      </c>
      <c r="B694">
        <v>3.48</v>
      </c>
      <c r="C694">
        <v>2.54</v>
      </c>
      <c r="D694">
        <v>1.88</v>
      </c>
      <c r="E694">
        <v>1.52</v>
      </c>
      <c r="F694">
        <v>0.3</v>
      </c>
      <c r="G694">
        <v>0.06</v>
      </c>
      <c r="H694">
        <v>0.03</v>
      </c>
      <c r="I694">
        <v>0.01</v>
      </c>
      <c r="J694">
        <v>0.23</v>
      </c>
      <c r="K694">
        <v>0.26</v>
      </c>
      <c r="L694">
        <v>1.74</v>
      </c>
      <c r="M694">
        <v>2.01</v>
      </c>
      <c r="N694">
        <v>14.06</v>
      </c>
    </row>
    <row r="695" spans="1:14" ht="12.75">
      <c r="A695" t="s">
        <v>936</v>
      </c>
      <c r="B695">
        <v>10.54</v>
      </c>
      <c r="C695">
        <v>7.14</v>
      </c>
      <c r="D695">
        <v>7.45</v>
      </c>
      <c r="E695">
        <v>3.74</v>
      </c>
      <c r="F695">
        <v>2.47</v>
      </c>
      <c r="G695">
        <v>0.59</v>
      </c>
      <c r="H695">
        <v>0.02</v>
      </c>
      <c r="I695">
        <v>0.98</v>
      </c>
      <c r="J695">
        <v>1.68</v>
      </c>
      <c r="K695">
        <v>4.41</v>
      </c>
      <c r="L695">
        <v>1.82</v>
      </c>
      <c r="M695">
        <v>0.17</v>
      </c>
      <c r="N695">
        <v>61.01</v>
      </c>
    </row>
    <row r="696" spans="1:14" ht="12.75">
      <c r="A696" t="s">
        <v>937</v>
      </c>
      <c r="B696">
        <v>10.52</v>
      </c>
      <c r="C696">
        <v>10.06</v>
      </c>
      <c r="D696">
        <v>8.68</v>
      </c>
      <c r="E696">
        <v>3.95</v>
      </c>
      <c r="F696">
        <v>3.02</v>
      </c>
      <c r="G696">
        <v>1.15</v>
      </c>
      <c r="H696">
        <v>0.21</v>
      </c>
      <c r="I696">
        <v>0.69</v>
      </c>
      <c r="J696">
        <v>1.45</v>
      </c>
      <c r="K696">
        <v>4.26</v>
      </c>
      <c r="L696">
        <v>8.19</v>
      </c>
      <c r="M696">
        <v>9.37</v>
      </c>
      <c r="N696">
        <v>61.55</v>
      </c>
    </row>
    <row r="697" spans="1:14" ht="12.75">
      <c r="A697" t="s">
        <v>938</v>
      </c>
      <c r="B697">
        <v>7.43</v>
      </c>
      <c r="C697">
        <v>4.49</v>
      </c>
      <c r="D697">
        <v>4.47</v>
      </c>
      <c r="E697">
        <v>3.15</v>
      </c>
      <c r="F697">
        <v>1.13</v>
      </c>
      <c r="G697">
        <v>0.33</v>
      </c>
      <c r="H697">
        <v>0.01</v>
      </c>
      <c r="I697">
        <v>0.08</v>
      </c>
      <c r="J697">
        <v>0.33</v>
      </c>
      <c r="K697">
        <v>1.74</v>
      </c>
      <c r="L697">
        <v>4.61</v>
      </c>
      <c r="M697">
        <v>6.76</v>
      </c>
      <c r="N697">
        <v>34.53</v>
      </c>
    </row>
    <row r="698" spans="1:14" ht="12.75">
      <c r="A698" t="s">
        <v>939</v>
      </c>
      <c r="B698">
        <v>7.7</v>
      </c>
      <c r="C698">
        <v>6.31</v>
      </c>
      <c r="D698">
        <v>5.66</v>
      </c>
      <c r="E698">
        <v>3.95</v>
      </c>
      <c r="F698">
        <v>1.88</v>
      </c>
      <c r="G698">
        <v>0.82</v>
      </c>
      <c r="H698">
        <v>0.24</v>
      </c>
      <c r="I698">
        <v>0.72</v>
      </c>
      <c r="J698">
        <v>1.2</v>
      </c>
      <c r="K698">
        <v>3.38</v>
      </c>
      <c r="L698">
        <v>6.78</v>
      </c>
      <c r="M698">
        <v>7.17</v>
      </c>
      <c r="N698">
        <v>45.81</v>
      </c>
    </row>
    <row r="699" spans="1:14" ht="12.75">
      <c r="A699" t="s">
        <v>940</v>
      </c>
      <c r="B699">
        <v>0.8</v>
      </c>
      <c r="C699">
        <v>0.97</v>
      </c>
      <c r="D699">
        <v>0.94</v>
      </c>
      <c r="E699">
        <v>0.25</v>
      </c>
      <c r="F699">
        <v>0.28</v>
      </c>
      <c r="G699">
        <v>0.04</v>
      </c>
      <c r="H699">
        <v>0.18</v>
      </c>
      <c r="I699">
        <v>0.37</v>
      </c>
      <c r="J699">
        <v>0.27</v>
      </c>
      <c r="K699">
        <v>0.17</v>
      </c>
      <c r="L699">
        <v>0.35</v>
      </c>
      <c r="M699">
        <v>0.48</v>
      </c>
      <c r="N699">
        <v>5.1</v>
      </c>
    </row>
    <row r="700" spans="1:14" ht="12.75">
      <c r="A700" t="s">
        <v>941</v>
      </c>
      <c r="B700">
        <v>11.84</v>
      </c>
      <c r="C700">
        <v>10.18</v>
      </c>
      <c r="D700">
        <v>9.09</v>
      </c>
      <c r="E700">
        <v>4.26</v>
      </c>
      <c r="F700">
        <v>2.74</v>
      </c>
      <c r="G700">
        <v>1.03</v>
      </c>
      <c r="H700">
        <v>0.29</v>
      </c>
      <c r="I700">
        <v>0.61</v>
      </c>
      <c r="J700">
        <v>1.35</v>
      </c>
      <c r="K700">
        <v>3.55</v>
      </c>
      <c r="L700">
        <v>8.88</v>
      </c>
      <c r="M700">
        <v>0.01</v>
      </c>
      <c r="N700">
        <v>63.83</v>
      </c>
    </row>
    <row r="701" spans="1:14" ht="12.75">
      <c r="A701" t="s">
        <v>942</v>
      </c>
      <c r="B701">
        <v>5.99</v>
      </c>
      <c r="C701">
        <v>2.7</v>
      </c>
      <c r="D701">
        <v>3.17</v>
      </c>
      <c r="E701">
        <v>2.51</v>
      </c>
      <c r="F701">
        <v>0.82</v>
      </c>
      <c r="G701">
        <v>0.14</v>
      </c>
      <c r="H701">
        <v>0</v>
      </c>
      <c r="I701">
        <v>0.04</v>
      </c>
      <c r="J701">
        <v>0.07</v>
      </c>
      <c r="K701">
        <v>0.68</v>
      </c>
      <c r="L701">
        <v>1.81</v>
      </c>
      <c r="M701">
        <v>3.02</v>
      </c>
      <c r="N701">
        <v>20.95</v>
      </c>
    </row>
    <row r="702" spans="1:14" ht="12.75">
      <c r="A702" t="s">
        <v>943</v>
      </c>
      <c r="B702">
        <v>4.81</v>
      </c>
      <c r="C702">
        <v>3.73</v>
      </c>
      <c r="D702">
        <v>2.81</v>
      </c>
      <c r="E702">
        <v>1.49</v>
      </c>
      <c r="F702">
        <v>1.19</v>
      </c>
      <c r="G702">
        <v>0.54</v>
      </c>
      <c r="H702">
        <v>0.27</v>
      </c>
      <c r="I702">
        <v>0.37</v>
      </c>
      <c r="J702">
        <v>0.62</v>
      </c>
      <c r="K702">
        <v>1.85</v>
      </c>
      <c r="L702">
        <v>3.53</v>
      </c>
      <c r="M702">
        <v>4.02</v>
      </c>
      <c r="N702">
        <v>25.23</v>
      </c>
    </row>
    <row r="703" spans="1:14" ht="12.75">
      <c r="A703" t="s">
        <v>944</v>
      </c>
      <c r="B703">
        <v>2.56</v>
      </c>
      <c r="C703">
        <v>2</v>
      </c>
      <c r="D703">
        <v>1.31</v>
      </c>
      <c r="E703">
        <v>1.05</v>
      </c>
      <c r="F703">
        <v>0.13</v>
      </c>
      <c r="G703">
        <v>0.06</v>
      </c>
      <c r="H703">
        <v>0</v>
      </c>
      <c r="I703">
        <v>0.02</v>
      </c>
      <c r="J703">
        <v>0.14</v>
      </c>
      <c r="K703">
        <v>0.14</v>
      </c>
      <c r="L703">
        <v>1.48</v>
      </c>
      <c r="M703">
        <v>1.54</v>
      </c>
      <c r="N703">
        <v>10.43</v>
      </c>
    </row>
    <row r="704" spans="1:14" ht="12.75">
      <c r="A704" t="s">
        <v>945</v>
      </c>
      <c r="B704">
        <v>14.79</v>
      </c>
      <c r="C704">
        <v>9.58</v>
      </c>
      <c r="D704">
        <v>7.63</v>
      </c>
      <c r="E704">
        <v>4.15</v>
      </c>
      <c r="F704">
        <v>1.19</v>
      </c>
      <c r="G704">
        <v>0.38</v>
      </c>
      <c r="H704">
        <v>0.11</v>
      </c>
      <c r="I704">
        <v>0.34</v>
      </c>
      <c r="J704">
        <v>0.51</v>
      </c>
      <c r="K704">
        <v>3.84</v>
      </c>
      <c r="L704">
        <v>7.82</v>
      </c>
      <c r="M704">
        <v>1.42</v>
      </c>
      <c r="N704">
        <v>61.76</v>
      </c>
    </row>
    <row r="705" spans="1:14" ht="12.75">
      <c r="A705" t="s">
        <v>340</v>
      </c>
      <c r="B705">
        <v>6.21</v>
      </c>
      <c r="C705">
        <v>1.89</v>
      </c>
      <c r="D705">
        <v>4.07</v>
      </c>
      <c r="E705">
        <v>1.52</v>
      </c>
      <c r="F705">
        <v>0.21</v>
      </c>
      <c r="G705">
        <v>0</v>
      </c>
      <c r="H705">
        <v>0.07</v>
      </c>
      <c r="I705">
        <v>0</v>
      </c>
      <c r="J705">
        <v>0.11</v>
      </c>
      <c r="K705">
        <v>0.47</v>
      </c>
      <c r="L705">
        <v>2.67</v>
      </c>
      <c r="M705">
        <v>3.45</v>
      </c>
      <c r="N705">
        <v>20.67</v>
      </c>
    </row>
    <row r="706" spans="1:14" ht="12.75">
      <c r="A706" t="s">
        <v>946</v>
      </c>
      <c r="B706">
        <v>3.82</v>
      </c>
      <c r="C706">
        <v>3.19</v>
      </c>
      <c r="D706">
        <v>2.88</v>
      </c>
      <c r="E706">
        <v>2.34</v>
      </c>
      <c r="F706">
        <v>0.96</v>
      </c>
      <c r="G706">
        <v>0.31</v>
      </c>
      <c r="H706">
        <v>0</v>
      </c>
      <c r="I706">
        <v>0.05</v>
      </c>
      <c r="J706">
        <v>0.02</v>
      </c>
      <c r="K706">
        <v>1.25</v>
      </c>
      <c r="L706">
        <v>2.11</v>
      </c>
      <c r="M706">
        <v>3.09</v>
      </c>
      <c r="N706">
        <v>20.02</v>
      </c>
    </row>
    <row r="707" spans="1:14" ht="12.75">
      <c r="A707" t="s">
        <v>947</v>
      </c>
      <c r="B707">
        <v>2.6</v>
      </c>
      <c r="C707">
        <v>2.36</v>
      </c>
      <c r="D707">
        <v>2.15</v>
      </c>
      <c r="E707">
        <v>0.74</v>
      </c>
      <c r="F707">
        <v>0.19</v>
      </c>
      <c r="G707">
        <v>0.05</v>
      </c>
      <c r="H707">
        <v>0.24</v>
      </c>
      <c r="I707">
        <v>0.5</v>
      </c>
      <c r="J707">
        <v>0.61</v>
      </c>
      <c r="K707">
        <v>0.48</v>
      </c>
      <c r="L707">
        <v>1.29</v>
      </c>
      <c r="M707">
        <v>1.99</v>
      </c>
      <c r="N707">
        <v>13.2</v>
      </c>
    </row>
    <row r="708" spans="1:14" ht="12.75">
      <c r="A708" t="s">
        <v>948</v>
      </c>
      <c r="B708">
        <v>13.81</v>
      </c>
      <c r="C708">
        <v>9.09</v>
      </c>
      <c r="D708">
        <v>9.7</v>
      </c>
      <c r="E708">
        <v>4.34</v>
      </c>
      <c r="F708">
        <v>4.01</v>
      </c>
      <c r="G708">
        <v>0.75</v>
      </c>
      <c r="H708">
        <v>0</v>
      </c>
      <c r="I708">
        <v>0.23</v>
      </c>
      <c r="J708">
        <v>0.85</v>
      </c>
      <c r="K708">
        <v>3</v>
      </c>
      <c r="L708">
        <v>8.41</v>
      </c>
      <c r="M708">
        <v>1</v>
      </c>
      <c r="N708">
        <v>65.19</v>
      </c>
    </row>
    <row r="709" spans="1:14" ht="12.75">
      <c r="A709" t="s">
        <v>949</v>
      </c>
      <c r="B709">
        <v>11.54</v>
      </c>
      <c r="C709">
        <v>7.82</v>
      </c>
      <c r="D709">
        <v>7.02</v>
      </c>
      <c r="E709">
        <v>4.26</v>
      </c>
      <c r="F709">
        <v>3.66</v>
      </c>
      <c r="G709">
        <v>0.87</v>
      </c>
      <c r="H709">
        <v>0.45</v>
      </c>
      <c r="I709">
        <v>0.1</v>
      </c>
      <c r="J709">
        <v>0.56</v>
      </c>
      <c r="K709">
        <v>3.2</v>
      </c>
      <c r="L709">
        <v>7.33</v>
      </c>
      <c r="M709">
        <v>2.1</v>
      </c>
      <c r="N709">
        <v>58.91</v>
      </c>
    </row>
    <row r="710" spans="1:14" ht="12.75">
      <c r="A710" t="s">
        <v>950</v>
      </c>
      <c r="B710">
        <v>13.41</v>
      </c>
      <c r="C710">
        <v>7.81</v>
      </c>
      <c r="D710">
        <v>7.83</v>
      </c>
      <c r="E710">
        <v>6.07</v>
      </c>
      <c r="F710">
        <v>2.17</v>
      </c>
      <c r="G710">
        <v>1.27</v>
      </c>
      <c r="H710">
        <v>0.23</v>
      </c>
      <c r="I710">
        <v>1.21</v>
      </c>
      <c r="J710">
        <v>0.57</v>
      </c>
      <c r="K710">
        <v>4.43</v>
      </c>
      <c r="L710">
        <v>8.88</v>
      </c>
      <c r="M710">
        <v>8.09</v>
      </c>
      <c r="N710">
        <v>61.97</v>
      </c>
    </row>
    <row r="711" spans="1:14" ht="12.75">
      <c r="A711" t="s">
        <v>951</v>
      </c>
      <c r="B711">
        <v>9.59</v>
      </c>
      <c r="C711">
        <v>8.37</v>
      </c>
      <c r="D711">
        <v>7.71</v>
      </c>
      <c r="E711">
        <v>3.98</v>
      </c>
      <c r="F711">
        <v>2.19</v>
      </c>
      <c r="G711">
        <v>0.95</v>
      </c>
      <c r="H711">
        <v>0.33</v>
      </c>
      <c r="I711">
        <v>0.42</v>
      </c>
      <c r="J711">
        <v>1.06</v>
      </c>
      <c r="K711">
        <v>3.03</v>
      </c>
      <c r="L711">
        <v>6.31</v>
      </c>
      <c r="M711">
        <v>8.07</v>
      </c>
      <c r="N711">
        <v>52.01</v>
      </c>
    </row>
    <row r="712" spans="1:14" ht="12.75">
      <c r="A712" t="s">
        <v>952</v>
      </c>
      <c r="B712">
        <v>2.24</v>
      </c>
      <c r="C712">
        <v>1.99</v>
      </c>
      <c r="D712">
        <v>1.95</v>
      </c>
      <c r="E712">
        <v>1.04</v>
      </c>
      <c r="F712">
        <v>0.2</v>
      </c>
      <c r="G712">
        <v>0.06</v>
      </c>
      <c r="H712">
        <v>0.06</v>
      </c>
      <c r="I712">
        <v>0.06</v>
      </c>
      <c r="J712">
        <v>0.24</v>
      </c>
      <c r="K712">
        <v>0.43</v>
      </c>
      <c r="L712">
        <v>1.3</v>
      </c>
      <c r="M712">
        <v>1.75</v>
      </c>
      <c r="N712">
        <v>11.32</v>
      </c>
    </row>
    <row r="713" spans="1:14" ht="12.75">
      <c r="A713" t="s">
        <v>953</v>
      </c>
      <c r="B713">
        <v>9.93</v>
      </c>
      <c r="C713">
        <v>7.66</v>
      </c>
      <c r="D713">
        <v>8.15</v>
      </c>
      <c r="E713">
        <v>3.35</v>
      </c>
      <c r="F713">
        <v>2.18</v>
      </c>
      <c r="G713">
        <v>0.47</v>
      </c>
      <c r="H713">
        <v>0.15</v>
      </c>
      <c r="I713">
        <v>0.41</v>
      </c>
      <c r="J713">
        <v>0.86</v>
      </c>
      <c r="K713">
        <v>4.13</v>
      </c>
      <c r="L713">
        <v>8.7</v>
      </c>
      <c r="M713">
        <v>9.27</v>
      </c>
      <c r="N713">
        <v>55.26</v>
      </c>
    </row>
    <row r="714" spans="1:14" ht="12.75">
      <c r="A714" t="s">
        <v>954</v>
      </c>
      <c r="B714">
        <v>3.24</v>
      </c>
      <c r="C714">
        <v>3.26</v>
      </c>
      <c r="D714">
        <v>1.99</v>
      </c>
      <c r="E714">
        <v>1.28</v>
      </c>
      <c r="F714">
        <v>0.26</v>
      </c>
      <c r="G714">
        <v>0.08</v>
      </c>
      <c r="H714">
        <v>0</v>
      </c>
      <c r="I714">
        <v>0.02</v>
      </c>
      <c r="J714">
        <v>0.35</v>
      </c>
      <c r="K714">
        <v>0.41</v>
      </c>
      <c r="L714">
        <v>0.99</v>
      </c>
      <c r="M714">
        <v>0.91</v>
      </c>
      <c r="N714">
        <v>12.79</v>
      </c>
    </row>
    <row r="715" spans="1:14" ht="12.75">
      <c r="A715" t="s">
        <v>955</v>
      </c>
      <c r="B715">
        <v>3.43</v>
      </c>
      <c r="C715">
        <v>3.32</v>
      </c>
      <c r="D715">
        <v>2.13</v>
      </c>
      <c r="E715">
        <v>1.31</v>
      </c>
      <c r="F715">
        <v>0.14</v>
      </c>
      <c r="G715">
        <v>0.04</v>
      </c>
      <c r="H715">
        <v>0.01</v>
      </c>
      <c r="I715">
        <v>0.01</v>
      </c>
      <c r="J715">
        <v>0.28</v>
      </c>
      <c r="K715">
        <v>0.3</v>
      </c>
      <c r="L715">
        <v>2.37</v>
      </c>
      <c r="M715">
        <v>2.25</v>
      </c>
      <c r="N715">
        <v>15.59</v>
      </c>
    </row>
    <row r="716" spans="1:14" ht="12.75">
      <c r="A716" t="s">
        <v>956</v>
      </c>
      <c r="B716">
        <v>6.72</v>
      </c>
      <c r="C716">
        <v>5.39</v>
      </c>
      <c r="D716">
        <v>4.04</v>
      </c>
      <c r="E716">
        <v>1.85</v>
      </c>
      <c r="F716">
        <v>0.7</v>
      </c>
      <c r="G716">
        <v>0.27</v>
      </c>
      <c r="H716">
        <v>0.04</v>
      </c>
      <c r="I716">
        <v>0.11</v>
      </c>
      <c r="J716">
        <v>0.33</v>
      </c>
      <c r="K716">
        <v>1.59</v>
      </c>
      <c r="L716">
        <v>3.99</v>
      </c>
      <c r="M716">
        <v>4.82</v>
      </c>
      <c r="N716">
        <v>29.85</v>
      </c>
    </row>
    <row r="717" spans="1:14" ht="12.75">
      <c r="A717" t="s">
        <v>957</v>
      </c>
      <c r="B717">
        <v>6.21</v>
      </c>
      <c r="C717">
        <v>5.75</v>
      </c>
      <c r="D717">
        <v>4.82</v>
      </c>
      <c r="E717">
        <v>2.75</v>
      </c>
      <c r="F717">
        <v>1.21</v>
      </c>
      <c r="G717">
        <v>0.3</v>
      </c>
      <c r="H717">
        <v>0.05</v>
      </c>
      <c r="I717">
        <v>0.09</v>
      </c>
      <c r="J717">
        <v>0.46</v>
      </c>
      <c r="K717">
        <v>1.71</v>
      </c>
      <c r="L717">
        <v>3.62</v>
      </c>
      <c r="M717">
        <v>5.2</v>
      </c>
      <c r="N717">
        <v>32.17</v>
      </c>
    </row>
    <row r="718" spans="1:14" ht="12.75">
      <c r="A718" t="s">
        <v>958</v>
      </c>
      <c r="B718">
        <v>8.88</v>
      </c>
      <c r="C718">
        <v>7.55</v>
      </c>
      <c r="D718">
        <v>6.84</v>
      </c>
      <c r="E718">
        <v>3.8</v>
      </c>
      <c r="F718">
        <v>1.62</v>
      </c>
      <c r="G718">
        <v>0.68</v>
      </c>
      <c r="H718">
        <v>0.14</v>
      </c>
      <c r="I718">
        <v>0.08</v>
      </c>
      <c r="J718">
        <v>0.79</v>
      </c>
      <c r="K718">
        <v>1.95</v>
      </c>
      <c r="L718">
        <v>5.12</v>
      </c>
      <c r="M718">
        <v>6.47</v>
      </c>
      <c r="N718">
        <v>43.92</v>
      </c>
    </row>
    <row r="719" spans="1:14" ht="12.75">
      <c r="A719" t="s">
        <v>959</v>
      </c>
      <c r="B719">
        <v>3.22</v>
      </c>
      <c r="C719">
        <v>3.57</v>
      </c>
      <c r="D719">
        <v>2.89</v>
      </c>
      <c r="E719">
        <v>1.34</v>
      </c>
      <c r="F719">
        <v>0.83</v>
      </c>
      <c r="G719">
        <v>0.54</v>
      </c>
      <c r="H719">
        <v>0.52</v>
      </c>
      <c r="I719">
        <v>0.62</v>
      </c>
      <c r="J719">
        <v>1.28</v>
      </c>
      <c r="K719">
        <v>0.87</v>
      </c>
      <c r="L719">
        <v>1.74</v>
      </c>
      <c r="M719">
        <v>2.18</v>
      </c>
      <c r="N719">
        <v>19.6</v>
      </c>
    </row>
    <row r="720" spans="1:14" ht="12.75">
      <c r="A720" t="s">
        <v>1124</v>
      </c>
      <c r="B720">
        <v>3.13</v>
      </c>
      <c r="C720">
        <v>2.66</v>
      </c>
      <c r="D720">
        <v>1.67</v>
      </c>
      <c r="E720">
        <v>1.58</v>
      </c>
      <c r="F720">
        <v>0.27</v>
      </c>
      <c r="G720">
        <v>0.06</v>
      </c>
      <c r="H720">
        <v>0.04</v>
      </c>
      <c r="I720">
        <v>0.03</v>
      </c>
      <c r="J720">
        <v>0.31</v>
      </c>
      <c r="K720">
        <v>0.34</v>
      </c>
      <c r="L720">
        <v>2.03</v>
      </c>
      <c r="M720">
        <v>2.27</v>
      </c>
      <c r="N720">
        <v>14.39</v>
      </c>
    </row>
    <row r="721" spans="1:14" ht="12.75">
      <c r="A721" t="s">
        <v>1125</v>
      </c>
      <c r="B721">
        <v>2.82</v>
      </c>
      <c r="C721">
        <v>2.07</v>
      </c>
      <c r="D721">
        <v>2.36</v>
      </c>
      <c r="E721">
        <v>1.33</v>
      </c>
      <c r="F721">
        <v>0.28</v>
      </c>
      <c r="G721">
        <v>0.1</v>
      </c>
      <c r="H721">
        <v>0.04</v>
      </c>
      <c r="I721">
        <v>0.06</v>
      </c>
      <c r="J721">
        <v>0.3</v>
      </c>
      <c r="K721">
        <v>0.61</v>
      </c>
      <c r="L721">
        <v>1.81</v>
      </c>
      <c r="M721">
        <v>2.35</v>
      </c>
      <c r="N721">
        <v>14.13</v>
      </c>
    </row>
    <row r="722" spans="1:14" ht="12.75">
      <c r="A722" t="s">
        <v>1126</v>
      </c>
      <c r="B722">
        <v>5.37</v>
      </c>
      <c r="C722">
        <v>4.63</v>
      </c>
      <c r="D722">
        <v>4.07</v>
      </c>
      <c r="E722">
        <v>3.3</v>
      </c>
      <c r="F722">
        <v>1.01</v>
      </c>
      <c r="G722">
        <v>0.28</v>
      </c>
      <c r="H722">
        <v>0.05</v>
      </c>
      <c r="I722">
        <v>0.05</v>
      </c>
      <c r="J722">
        <v>0.33</v>
      </c>
      <c r="K722">
        <v>1.03</v>
      </c>
      <c r="L722">
        <v>3.16</v>
      </c>
      <c r="M722">
        <v>5.04</v>
      </c>
      <c r="N722">
        <v>28.32</v>
      </c>
    </row>
    <row r="723" spans="1:14" ht="12.75">
      <c r="A723" t="s">
        <v>1127</v>
      </c>
      <c r="B723">
        <v>7.8</v>
      </c>
      <c r="C723">
        <v>4.58</v>
      </c>
      <c r="D723">
        <v>5.53</v>
      </c>
      <c r="E723">
        <v>3.33</v>
      </c>
      <c r="F723">
        <v>0.97</v>
      </c>
      <c r="G723">
        <v>0.22</v>
      </c>
      <c r="H723">
        <v>0.06</v>
      </c>
      <c r="I723">
        <v>0.01</v>
      </c>
      <c r="J723">
        <v>0.14</v>
      </c>
      <c r="K723">
        <v>0.7</v>
      </c>
      <c r="L723">
        <v>5.37</v>
      </c>
      <c r="M723">
        <v>7.53</v>
      </c>
      <c r="N723">
        <v>36.24</v>
      </c>
    </row>
    <row r="724" spans="1:14" ht="12.75">
      <c r="A724" t="s">
        <v>1128</v>
      </c>
      <c r="B724">
        <v>9.74</v>
      </c>
      <c r="C724">
        <v>7.64</v>
      </c>
      <c r="D724">
        <v>6.58</v>
      </c>
      <c r="E724">
        <v>3.44</v>
      </c>
      <c r="F724">
        <v>1.62</v>
      </c>
      <c r="G724">
        <v>1.15</v>
      </c>
      <c r="H724">
        <v>0.67</v>
      </c>
      <c r="I724">
        <v>0.83</v>
      </c>
      <c r="J724">
        <v>0.91</v>
      </c>
      <c r="K724">
        <v>2.84</v>
      </c>
      <c r="L724">
        <v>6.58</v>
      </c>
      <c r="M724">
        <v>9.01</v>
      </c>
      <c r="N724">
        <v>51.01</v>
      </c>
    </row>
    <row r="725" spans="1:14" ht="12.75">
      <c r="A725" t="s">
        <v>1129</v>
      </c>
      <c r="B725">
        <v>6.11</v>
      </c>
      <c r="C725">
        <v>6.09</v>
      </c>
      <c r="D725">
        <v>3</v>
      </c>
      <c r="E725">
        <v>2.76</v>
      </c>
      <c r="F725">
        <v>2</v>
      </c>
      <c r="G725">
        <v>0.06</v>
      </c>
      <c r="H725">
        <v>0.02</v>
      </c>
      <c r="I725">
        <v>0.2</v>
      </c>
      <c r="J725">
        <v>0.99</v>
      </c>
      <c r="K725">
        <v>1.01</v>
      </c>
      <c r="L725">
        <v>2.28</v>
      </c>
      <c r="M725">
        <v>2.94</v>
      </c>
      <c r="N725">
        <v>27.46</v>
      </c>
    </row>
    <row r="726" spans="1:14" ht="12.75">
      <c r="A726" t="s">
        <v>1130</v>
      </c>
      <c r="B726">
        <v>8.52</v>
      </c>
      <c r="C726">
        <v>6.06</v>
      </c>
      <c r="D726">
        <v>5.06</v>
      </c>
      <c r="E726">
        <v>4.02</v>
      </c>
      <c r="F726">
        <v>1.42</v>
      </c>
      <c r="G726">
        <v>0.13</v>
      </c>
      <c r="H726">
        <v>0.14</v>
      </c>
      <c r="I726">
        <v>0.24</v>
      </c>
      <c r="J726">
        <v>0.78</v>
      </c>
      <c r="K726">
        <v>0.84</v>
      </c>
      <c r="L726">
        <v>4.54</v>
      </c>
      <c r="M726">
        <v>6.29</v>
      </c>
      <c r="N726">
        <v>38.04</v>
      </c>
    </row>
    <row r="727" spans="1:14" ht="12.75">
      <c r="A727" t="s">
        <v>1131</v>
      </c>
      <c r="B727">
        <v>1.9</v>
      </c>
      <c r="C727">
        <v>0.98</v>
      </c>
      <c r="D727">
        <v>0.78</v>
      </c>
      <c r="E727">
        <v>0.54</v>
      </c>
      <c r="F727">
        <v>0.96</v>
      </c>
      <c r="G727">
        <v>0.97</v>
      </c>
      <c r="H727">
        <v>0.17</v>
      </c>
      <c r="I727">
        <v>0.23</v>
      </c>
      <c r="J727">
        <v>0.17</v>
      </c>
      <c r="K727">
        <v>0.85</v>
      </c>
      <c r="L727">
        <v>1.3</v>
      </c>
      <c r="M727">
        <v>1.89</v>
      </c>
      <c r="N727">
        <v>10.74</v>
      </c>
    </row>
    <row r="728" spans="1:14" ht="12.75">
      <c r="A728" t="s">
        <v>1132</v>
      </c>
      <c r="B728">
        <v>14.29</v>
      </c>
      <c r="C728">
        <v>11.34</v>
      </c>
      <c r="D728">
        <v>10.03</v>
      </c>
      <c r="E728">
        <v>4.65</v>
      </c>
      <c r="F728">
        <v>2.19</v>
      </c>
      <c r="G728">
        <v>0.58</v>
      </c>
      <c r="H728">
        <v>0.18</v>
      </c>
      <c r="I728">
        <v>0.5</v>
      </c>
      <c r="J728">
        <v>1.2</v>
      </c>
      <c r="K728" t="s">
        <v>1133</v>
      </c>
      <c r="L728" t="s">
        <v>1134</v>
      </c>
      <c r="M728">
        <v>2.5</v>
      </c>
      <c r="N728">
        <v>72.16</v>
      </c>
    </row>
    <row r="729" spans="1:14" ht="12.75">
      <c r="A729" t="s">
        <v>1135</v>
      </c>
      <c r="B729">
        <v>5.93</v>
      </c>
      <c r="C729">
        <v>4.69</v>
      </c>
      <c r="D729">
        <v>4.43</v>
      </c>
      <c r="E729">
        <v>3.15</v>
      </c>
      <c r="F729">
        <v>0.83</v>
      </c>
      <c r="G729">
        <v>0.29</v>
      </c>
      <c r="H729">
        <v>0.13</v>
      </c>
      <c r="I729">
        <v>0.32</v>
      </c>
      <c r="J729">
        <v>0.53</v>
      </c>
      <c r="K729">
        <v>1.7</v>
      </c>
      <c r="L729">
        <v>4.73</v>
      </c>
      <c r="M729">
        <v>5.2</v>
      </c>
      <c r="N729">
        <v>31.93</v>
      </c>
    </row>
    <row r="730" spans="1:14" ht="12.75">
      <c r="A730" t="s">
        <v>1136</v>
      </c>
      <c r="B730">
        <v>12.15</v>
      </c>
      <c r="C730">
        <v>6.98</v>
      </c>
      <c r="D730">
        <v>9.03</v>
      </c>
      <c r="E730">
        <v>2.74</v>
      </c>
      <c r="F730">
        <v>2.68</v>
      </c>
      <c r="G730">
        <v>0.9</v>
      </c>
      <c r="H730">
        <v>0.02</v>
      </c>
      <c r="I730">
        <v>0.3</v>
      </c>
      <c r="J730">
        <v>1.49</v>
      </c>
      <c r="K730">
        <v>1.27</v>
      </c>
      <c r="L730" t="s">
        <v>1137</v>
      </c>
      <c r="M730">
        <v>2.04</v>
      </c>
      <c r="N730">
        <v>59.53</v>
      </c>
    </row>
    <row r="731" spans="1:14" ht="12.75">
      <c r="A731" t="s">
        <v>1138</v>
      </c>
      <c r="B731">
        <v>2.94</v>
      </c>
      <c r="C731">
        <v>2.3</v>
      </c>
      <c r="D731">
        <v>2.1</v>
      </c>
      <c r="E731">
        <v>1.14</v>
      </c>
      <c r="F731">
        <v>0.42</v>
      </c>
      <c r="G731">
        <v>0.09</v>
      </c>
      <c r="H731">
        <v>0.03</v>
      </c>
      <c r="I731">
        <v>0.05</v>
      </c>
      <c r="J731">
        <v>0.29</v>
      </c>
      <c r="K731">
        <v>0.73</v>
      </c>
      <c r="L731">
        <v>1.8</v>
      </c>
      <c r="M731">
        <v>2.2</v>
      </c>
      <c r="N731">
        <v>14.09</v>
      </c>
    </row>
    <row r="732" spans="1:14" ht="12.75">
      <c r="A732" t="s">
        <v>1139</v>
      </c>
      <c r="B732">
        <v>3.33</v>
      </c>
      <c r="C732">
        <v>2.73</v>
      </c>
      <c r="D732">
        <v>2.31</v>
      </c>
      <c r="E732">
        <v>1.27</v>
      </c>
      <c r="F732">
        <v>0.48</v>
      </c>
      <c r="G732">
        <v>0.12</v>
      </c>
      <c r="H732">
        <v>0.03</v>
      </c>
      <c r="I732">
        <v>0.04</v>
      </c>
      <c r="J732">
        <v>0.29</v>
      </c>
      <c r="K732">
        <v>0.82</v>
      </c>
      <c r="L732">
        <v>1.93</v>
      </c>
      <c r="M732">
        <v>2.48</v>
      </c>
      <c r="N732">
        <v>15.83</v>
      </c>
    </row>
    <row r="733" spans="1:14" ht="12.75">
      <c r="A733" t="s">
        <v>1140</v>
      </c>
      <c r="B733">
        <v>2.52</v>
      </c>
      <c r="C733">
        <v>2.37</v>
      </c>
      <c r="D733">
        <v>1.35</v>
      </c>
      <c r="E733">
        <v>1.23</v>
      </c>
      <c r="F733">
        <v>0.57</v>
      </c>
      <c r="G733">
        <v>0.09</v>
      </c>
      <c r="H733">
        <v>0</v>
      </c>
      <c r="I733">
        <v>0.03</v>
      </c>
      <c r="J733">
        <v>0.38</v>
      </c>
      <c r="K733">
        <v>0.66</v>
      </c>
      <c r="L733">
        <v>1.26</v>
      </c>
      <c r="M733">
        <v>1.77</v>
      </c>
      <c r="N733">
        <v>12.23</v>
      </c>
    </row>
    <row r="734" spans="1:14" ht="12.75">
      <c r="A734" t="s">
        <v>1141</v>
      </c>
      <c r="B734">
        <v>11.02</v>
      </c>
      <c r="C734">
        <v>8.33</v>
      </c>
      <c r="D734">
        <v>6.88</v>
      </c>
      <c r="E734">
        <v>3.51</v>
      </c>
      <c r="F734">
        <v>0.98</v>
      </c>
      <c r="G734">
        <v>0.42</v>
      </c>
      <c r="H734">
        <v>0.11</v>
      </c>
      <c r="I734">
        <v>0.41</v>
      </c>
      <c r="J734">
        <v>0.57</v>
      </c>
      <c r="K734">
        <v>2.94</v>
      </c>
      <c r="L734">
        <v>8.68</v>
      </c>
      <c r="M734">
        <v>9.97</v>
      </c>
      <c r="N734">
        <v>53.82</v>
      </c>
    </row>
    <row r="735" spans="1:14" ht="12.75">
      <c r="A735" t="s">
        <v>1142</v>
      </c>
      <c r="B735">
        <v>4.88</v>
      </c>
      <c r="C735">
        <v>3.95</v>
      </c>
      <c r="D735">
        <v>2.52</v>
      </c>
      <c r="E735">
        <v>1.14</v>
      </c>
      <c r="F735">
        <v>0.63</v>
      </c>
      <c r="G735">
        <v>0.36</v>
      </c>
      <c r="H735">
        <v>0.04</v>
      </c>
      <c r="I735">
        <v>0.15</v>
      </c>
      <c r="J735">
        <v>0.26</v>
      </c>
      <c r="K735">
        <v>1.13</v>
      </c>
      <c r="L735">
        <v>2.77</v>
      </c>
      <c r="M735">
        <v>3.55</v>
      </c>
      <c r="N735">
        <v>21.38</v>
      </c>
    </row>
    <row r="736" spans="1:14" ht="12.75">
      <c r="A736" t="s">
        <v>1143</v>
      </c>
      <c r="B736">
        <v>4.61</v>
      </c>
      <c r="C736">
        <v>3.6</v>
      </c>
      <c r="D736">
        <v>2.8</v>
      </c>
      <c r="E736">
        <v>1.2</v>
      </c>
      <c r="F736">
        <v>0.74</v>
      </c>
      <c r="G736">
        <v>0.46</v>
      </c>
      <c r="H736">
        <v>0.07</v>
      </c>
      <c r="I736">
        <v>0.21</v>
      </c>
      <c r="J736">
        <v>0.27</v>
      </c>
      <c r="K736">
        <v>1.1</v>
      </c>
      <c r="L736">
        <v>2.44</v>
      </c>
      <c r="M736">
        <v>3.42</v>
      </c>
      <c r="N736">
        <v>20.92</v>
      </c>
    </row>
    <row r="737" spans="1:14" ht="12.75">
      <c r="A737" t="s">
        <v>1144</v>
      </c>
      <c r="B737">
        <v>16.57</v>
      </c>
      <c r="C737">
        <v>13.3</v>
      </c>
      <c r="D737">
        <v>11.81</v>
      </c>
      <c r="E737">
        <v>5.9</v>
      </c>
      <c r="F737">
        <v>3.09</v>
      </c>
      <c r="G737">
        <v>0.95</v>
      </c>
      <c r="H737">
        <v>0.17</v>
      </c>
      <c r="I737">
        <v>0.31</v>
      </c>
      <c r="J737">
        <v>1.3</v>
      </c>
      <c r="K737" t="s">
        <v>1145</v>
      </c>
      <c r="L737" t="s">
        <v>1146</v>
      </c>
      <c r="M737">
        <v>3.81</v>
      </c>
      <c r="N737">
        <v>82.25</v>
      </c>
    </row>
    <row r="738" spans="1:14" ht="12.75">
      <c r="A738" t="s">
        <v>1147</v>
      </c>
      <c r="B738">
        <v>2.28</v>
      </c>
      <c r="C738">
        <v>2.88</v>
      </c>
      <c r="D738">
        <v>1.9</v>
      </c>
      <c r="E738">
        <v>1.28</v>
      </c>
      <c r="F738">
        <v>0.32</v>
      </c>
      <c r="G738">
        <v>0.05</v>
      </c>
      <c r="H738">
        <v>0.01</v>
      </c>
      <c r="I738">
        <v>0.07</v>
      </c>
      <c r="J738">
        <v>0.33</v>
      </c>
      <c r="K738">
        <v>0.79</v>
      </c>
      <c r="L738">
        <v>2.08</v>
      </c>
      <c r="M738">
        <v>1.98</v>
      </c>
      <c r="N738">
        <v>13.97</v>
      </c>
    </row>
    <row r="739" spans="1:14" ht="12.75">
      <c r="A739" t="s">
        <v>1148</v>
      </c>
      <c r="B739">
        <v>2.72</v>
      </c>
      <c r="C739">
        <v>3.04</v>
      </c>
      <c r="D739">
        <v>2.18</v>
      </c>
      <c r="E739">
        <v>0.69</v>
      </c>
      <c r="F739">
        <v>0.36</v>
      </c>
      <c r="G739">
        <v>0.05</v>
      </c>
      <c r="H739">
        <v>0.03</v>
      </c>
      <c r="I739">
        <v>0.27</v>
      </c>
      <c r="J739">
        <v>0.16</v>
      </c>
      <c r="K739">
        <v>0.28</v>
      </c>
      <c r="L739">
        <v>0.71</v>
      </c>
      <c r="M739">
        <v>1.04</v>
      </c>
      <c r="N739">
        <v>11.53</v>
      </c>
    </row>
    <row r="740" spans="1:14" ht="12.75">
      <c r="A740" t="s">
        <v>1149</v>
      </c>
      <c r="B740">
        <v>3.76</v>
      </c>
      <c r="C740">
        <v>2.76</v>
      </c>
      <c r="D740">
        <v>1.98</v>
      </c>
      <c r="E740">
        <v>2.02</v>
      </c>
      <c r="F740">
        <v>0.32</v>
      </c>
      <c r="G740">
        <v>0.05</v>
      </c>
      <c r="H740">
        <v>0.01</v>
      </c>
      <c r="I740">
        <v>0.06</v>
      </c>
      <c r="J740">
        <v>0.27</v>
      </c>
      <c r="K740">
        <v>0.33</v>
      </c>
      <c r="L740">
        <v>2.35</v>
      </c>
      <c r="M740">
        <v>1.84</v>
      </c>
      <c r="N740">
        <v>15.75</v>
      </c>
    </row>
    <row r="741" spans="1:14" ht="12.75">
      <c r="A741" t="s">
        <v>974</v>
      </c>
      <c r="B741">
        <v>3</v>
      </c>
      <c r="C741">
        <v>3.17</v>
      </c>
      <c r="D741">
        <v>1.91</v>
      </c>
      <c r="E741">
        <v>1.55</v>
      </c>
      <c r="F741">
        <v>0.3</v>
      </c>
      <c r="G741">
        <v>0.04</v>
      </c>
      <c r="H741">
        <v>0</v>
      </c>
      <c r="I741">
        <v>0.03</v>
      </c>
      <c r="J741">
        <v>0.25</v>
      </c>
      <c r="K741">
        <v>0.3</v>
      </c>
      <c r="L741">
        <v>2.78</v>
      </c>
      <c r="M741">
        <v>2.24</v>
      </c>
      <c r="N741">
        <v>15.57</v>
      </c>
    </row>
    <row r="742" spans="1:14" ht="12.75">
      <c r="A742" t="s">
        <v>975</v>
      </c>
      <c r="B742">
        <v>2.28</v>
      </c>
      <c r="C742">
        <v>3.12</v>
      </c>
      <c r="D742">
        <v>1.46</v>
      </c>
      <c r="E742">
        <v>0.75</v>
      </c>
      <c r="F742">
        <v>0.83</v>
      </c>
      <c r="G742">
        <v>0.78</v>
      </c>
      <c r="H742">
        <v>0.33</v>
      </c>
      <c r="I742">
        <v>0.15</v>
      </c>
      <c r="J742">
        <v>0.42</v>
      </c>
      <c r="K742">
        <v>1.65</v>
      </c>
      <c r="L742">
        <v>1.26</v>
      </c>
      <c r="M742">
        <v>2.43</v>
      </c>
      <c r="N742">
        <v>15.46</v>
      </c>
    </row>
    <row r="743" spans="1:14" ht="12.75">
      <c r="A743" t="s">
        <v>976</v>
      </c>
      <c r="B743">
        <v>2.67</v>
      </c>
      <c r="C743">
        <v>2.16</v>
      </c>
      <c r="D743">
        <v>1.46</v>
      </c>
      <c r="E743">
        <v>0.69</v>
      </c>
      <c r="F743">
        <v>0.78</v>
      </c>
      <c r="G743">
        <v>0.63</v>
      </c>
      <c r="H743">
        <v>0.25</v>
      </c>
      <c r="I743">
        <v>0.16</v>
      </c>
      <c r="J743">
        <v>0.39</v>
      </c>
      <c r="K743">
        <v>1.07</v>
      </c>
      <c r="L743">
        <v>1.65</v>
      </c>
      <c r="M743">
        <v>2.51</v>
      </c>
      <c r="N743">
        <v>14.42</v>
      </c>
    </row>
    <row r="744" spans="1:14" ht="12.75">
      <c r="A744" t="s">
        <v>977</v>
      </c>
      <c r="B744">
        <v>5.92</v>
      </c>
      <c r="C744">
        <v>4.42</v>
      </c>
      <c r="D744">
        <v>3.91</v>
      </c>
      <c r="E744">
        <v>2.7</v>
      </c>
      <c r="F744">
        <v>1.06</v>
      </c>
      <c r="G744">
        <v>0.28</v>
      </c>
      <c r="H744">
        <v>0.01</v>
      </c>
      <c r="I744">
        <v>0.15</v>
      </c>
      <c r="J744">
        <v>0.32</v>
      </c>
      <c r="K744">
        <v>1.49</v>
      </c>
      <c r="L744">
        <v>3.78</v>
      </c>
      <c r="M744">
        <v>4.77</v>
      </c>
      <c r="N744">
        <v>28.81</v>
      </c>
    </row>
    <row r="745" spans="1:14" ht="12.75">
      <c r="A745" t="s">
        <v>978</v>
      </c>
      <c r="B745">
        <v>3.85</v>
      </c>
      <c r="C745">
        <v>2.27</v>
      </c>
      <c r="D745">
        <v>2.19</v>
      </c>
      <c r="E745">
        <v>1.49</v>
      </c>
      <c r="F745">
        <v>0.27</v>
      </c>
      <c r="G745">
        <v>0.02</v>
      </c>
      <c r="H745">
        <v>0.19</v>
      </c>
      <c r="I745">
        <v>0.29</v>
      </c>
      <c r="J745">
        <v>0.44</v>
      </c>
      <c r="K745">
        <v>0.59</v>
      </c>
      <c r="L745">
        <v>1.68</v>
      </c>
      <c r="M745">
        <v>1.93</v>
      </c>
      <c r="N745">
        <v>15.21</v>
      </c>
    </row>
    <row r="746" spans="1:14" ht="12.75">
      <c r="A746" t="s">
        <v>979</v>
      </c>
      <c r="B746">
        <v>1.26</v>
      </c>
      <c r="C746">
        <v>1.77</v>
      </c>
      <c r="D746">
        <v>1.14</v>
      </c>
      <c r="E746">
        <v>0.49</v>
      </c>
      <c r="F746">
        <v>0.63</v>
      </c>
      <c r="G746">
        <v>0.05</v>
      </c>
      <c r="H746">
        <v>0</v>
      </c>
      <c r="I746">
        <v>0</v>
      </c>
      <c r="J746">
        <v>0.1</v>
      </c>
      <c r="K746">
        <v>0.17</v>
      </c>
      <c r="L746">
        <v>0.4</v>
      </c>
      <c r="M746">
        <v>0.72</v>
      </c>
      <c r="N746">
        <v>6.73</v>
      </c>
    </row>
    <row r="747" spans="1:14" ht="12.75">
      <c r="A747" t="s">
        <v>980</v>
      </c>
      <c r="B747">
        <v>6.18</v>
      </c>
      <c r="C747">
        <v>5.5</v>
      </c>
      <c r="D747">
        <v>4.11</v>
      </c>
      <c r="E747">
        <v>2.11</v>
      </c>
      <c r="F747">
        <v>1.19</v>
      </c>
      <c r="G747">
        <v>0.69</v>
      </c>
      <c r="H747">
        <v>0.26</v>
      </c>
      <c r="I747">
        <v>0.31</v>
      </c>
      <c r="J747">
        <v>0.64</v>
      </c>
      <c r="K747">
        <v>1.83</v>
      </c>
      <c r="L747">
        <v>3.68</v>
      </c>
      <c r="M747">
        <v>5.4</v>
      </c>
      <c r="N747">
        <v>31.9</v>
      </c>
    </row>
    <row r="748" spans="1:14" ht="12.75">
      <c r="A748" t="s">
        <v>981</v>
      </c>
      <c r="B748">
        <v>0</v>
      </c>
      <c r="C748">
        <v>0</v>
      </c>
      <c r="D748">
        <v>0</v>
      </c>
      <c r="E748">
        <v>0</v>
      </c>
      <c r="F748">
        <v>0</v>
      </c>
      <c r="G748">
        <v>0</v>
      </c>
      <c r="H748">
        <v>0</v>
      </c>
      <c r="I748">
        <v>0</v>
      </c>
      <c r="J748">
        <v>0</v>
      </c>
      <c r="K748">
        <v>0</v>
      </c>
      <c r="L748">
        <v>0</v>
      </c>
      <c r="M748">
        <v>0</v>
      </c>
      <c r="N748">
        <v>0</v>
      </c>
    </row>
    <row r="749" spans="1:14" ht="12.75">
      <c r="A749" t="s">
        <v>982</v>
      </c>
      <c r="B749">
        <v>2.01</v>
      </c>
      <c r="C749">
        <v>1.77</v>
      </c>
      <c r="D749">
        <v>1.96</v>
      </c>
      <c r="E749">
        <v>0.92</v>
      </c>
      <c r="F749">
        <v>0.4</v>
      </c>
      <c r="G749">
        <v>0.09</v>
      </c>
      <c r="H749">
        <v>0.08</v>
      </c>
      <c r="I749">
        <v>0.27</v>
      </c>
      <c r="J749">
        <v>0.24</v>
      </c>
      <c r="K749">
        <v>0.38</v>
      </c>
      <c r="L749">
        <v>1.23</v>
      </c>
      <c r="M749">
        <v>1.62</v>
      </c>
      <c r="N749">
        <v>10.97</v>
      </c>
    </row>
    <row r="750" spans="1:14" ht="12.75">
      <c r="A750" t="s">
        <v>983</v>
      </c>
      <c r="B750">
        <v>1.96</v>
      </c>
      <c r="C750">
        <v>1.76</v>
      </c>
      <c r="D750">
        <v>2.15</v>
      </c>
      <c r="E750">
        <v>1.27</v>
      </c>
      <c r="F750">
        <v>0.5</v>
      </c>
      <c r="G750">
        <v>0.12</v>
      </c>
      <c r="H750">
        <v>0.03</v>
      </c>
      <c r="I750">
        <v>0.09</v>
      </c>
      <c r="J750">
        <v>0.25</v>
      </c>
      <c r="K750">
        <v>0.5</v>
      </c>
      <c r="L750">
        <v>1.34</v>
      </c>
      <c r="M750">
        <v>1.29</v>
      </c>
      <c r="N750">
        <v>11.26</v>
      </c>
    </row>
    <row r="751" spans="1:14" ht="12.75">
      <c r="A751" t="s">
        <v>795</v>
      </c>
      <c r="B751">
        <v>1.25</v>
      </c>
      <c r="C751">
        <v>0.88</v>
      </c>
      <c r="D751">
        <v>1.08</v>
      </c>
      <c r="E751">
        <v>0.77</v>
      </c>
      <c r="F751">
        <v>1.19</v>
      </c>
      <c r="G751">
        <v>0.99</v>
      </c>
      <c r="H751">
        <v>0.34</v>
      </c>
      <c r="I751">
        <v>0.31</v>
      </c>
      <c r="J751">
        <v>0.54</v>
      </c>
      <c r="K751">
        <v>0.87</v>
      </c>
      <c r="L751">
        <v>1.27</v>
      </c>
      <c r="M751">
        <v>1.37</v>
      </c>
      <c r="N751">
        <v>10.86</v>
      </c>
    </row>
    <row r="752" spans="1:14" ht="12.75">
      <c r="A752" t="s">
        <v>791</v>
      </c>
      <c r="B752">
        <v>0.57</v>
      </c>
      <c r="C752">
        <v>0.47</v>
      </c>
      <c r="D752">
        <v>0.34</v>
      </c>
      <c r="E752">
        <v>0.06</v>
      </c>
      <c r="F752">
        <v>0.05</v>
      </c>
      <c r="G752">
        <v>0.01</v>
      </c>
      <c r="H752">
        <v>0.18</v>
      </c>
      <c r="I752">
        <v>0.29</v>
      </c>
      <c r="J752">
        <v>0.3</v>
      </c>
      <c r="K752">
        <v>0.15</v>
      </c>
      <c r="L752">
        <v>0.26</v>
      </c>
      <c r="M752">
        <v>0.32</v>
      </c>
      <c r="N752">
        <v>3</v>
      </c>
    </row>
    <row r="753" spans="1:14" ht="12.75">
      <c r="A753" t="s">
        <v>792</v>
      </c>
      <c r="B753">
        <v>3.23</v>
      </c>
      <c r="C753">
        <v>2.83</v>
      </c>
      <c r="D753">
        <v>1.8</v>
      </c>
      <c r="E753">
        <v>1.56</v>
      </c>
      <c r="F753">
        <v>0.2</v>
      </c>
      <c r="G753">
        <v>0.04</v>
      </c>
      <c r="H753">
        <v>0.04</v>
      </c>
      <c r="I753">
        <v>0.02</v>
      </c>
      <c r="J753">
        <v>0.24</v>
      </c>
      <c r="K753">
        <v>0.24</v>
      </c>
      <c r="L753">
        <v>2.48</v>
      </c>
      <c r="M753">
        <v>2.06</v>
      </c>
      <c r="N753">
        <v>14.74</v>
      </c>
    </row>
    <row r="754" spans="1:14" ht="12.75">
      <c r="A754" t="s">
        <v>793</v>
      </c>
      <c r="B754">
        <v>4.3</v>
      </c>
      <c r="C754">
        <v>3.07</v>
      </c>
      <c r="D754">
        <v>2.75</v>
      </c>
      <c r="E754">
        <v>2.47</v>
      </c>
      <c r="F754">
        <v>0.86</v>
      </c>
      <c r="G754">
        <v>0.22</v>
      </c>
      <c r="H754">
        <v>0.03</v>
      </c>
      <c r="I754">
        <v>0.05</v>
      </c>
      <c r="J754">
        <v>0.28</v>
      </c>
      <c r="K754">
        <v>0.56</v>
      </c>
      <c r="L754">
        <v>2.58</v>
      </c>
      <c r="M754">
        <v>3.95</v>
      </c>
      <c r="N754">
        <v>21.12</v>
      </c>
    </row>
    <row r="755" spans="1:14" ht="12.75">
      <c r="A755" t="s">
        <v>794</v>
      </c>
      <c r="B755">
        <v>4.72</v>
      </c>
      <c r="C755">
        <v>4.22</v>
      </c>
      <c r="D755">
        <v>4.65</v>
      </c>
      <c r="E755">
        <v>1.82</v>
      </c>
      <c r="F755">
        <v>0.81</v>
      </c>
      <c r="G755">
        <v>0.31</v>
      </c>
      <c r="H755">
        <v>0.09</v>
      </c>
      <c r="I755">
        <v>0.06</v>
      </c>
      <c r="J755">
        <v>0.59</v>
      </c>
      <c r="K755">
        <v>1.11</v>
      </c>
      <c r="L755">
        <v>2.72</v>
      </c>
      <c r="M755">
        <v>3.07</v>
      </c>
      <c r="N755">
        <v>24.17</v>
      </c>
    </row>
    <row r="756" spans="1:14" ht="12.75">
      <c r="A756" t="s">
        <v>592</v>
      </c>
      <c r="B756">
        <v>8.98</v>
      </c>
      <c r="C756">
        <v>7.04</v>
      </c>
      <c r="D756">
        <v>7.21</v>
      </c>
      <c r="E756">
        <v>3.97</v>
      </c>
      <c r="F756">
        <v>1.75</v>
      </c>
      <c r="G756">
        <v>0.57</v>
      </c>
      <c r="H756">
        <v>0.15</v>
      </c>
      <c r="I756">
        <v>0.18</v>
      </c>
      <c r="J756">
        <v>0.74</v>
      </c>
      <c r="K756">
        <v>2.4</v>
      </c>
      <c r="L756">
        <v>5.95</v>
      </c>
      <c r="M756">
        <v>7.7</v>
      </c>
      <c r="N756">
        <v>46.64</v>
      </c>
    </row>
    <row r="757" spans="1:14" ht="12.75">
      <c r="A757" t="s">
        <v>796</v>
      </c>
      <c r="B757">
        <v>6.26</v>
      </c>
      <c r="C757">
        <v>4.97</v>
      </c>
      <c r="D757">
        <v>3.9</v>
      </c>
      <c r="E757">
        <v>1.61</v>
      </c>
      <c r="F757">
        <v>0.37</v>
      </c>
      <c r="G757">
        <v>0.05</v>
      </c>
      <c r="H757">
        <v>0.02</v>
      </c>
      <c r="I757">
        <v>0.1</v>
      </c>
      <c r="J757">
        <v>0.24</v>
      </c>
      <c r="K757">
        <v>0.51</v>
      </c>
      <c r="L757">
        <v>2.71</v>
      </c>
      <c r="M757">
        <v>3.26</v>
      </c>
      <c r="N757">
        <v>24</v>
      </c>
    </row>
    <row r="758" spans="1:14" ht="12.75">
      <c r="A758" t="s">
        <v>797</v>
      </c>
      <c r="B758">
        <v>3.41</v>
      </c>
      <c r="C758">
        <v>2.82</v>
      </c>
      <c r="D758">
        <v>2.18</v>
      </c>
      <c r="E758">
        <v>0.87</v>
      </c>
      <c r="F758">
        <v>0.19</v>
      </c>
      <c r="G758">
        <v>0.06</v>
      </c>
      <c r="H758">
        <v>0.02</v>
      </c>
      <c r="I758">
        <v>0.08</v>
      </c>
      <c r="J758">
        <v>0.18</v>
      </c>
      <c r="K758">
        <v>0.31</v>
      </c>
      <c r="L758">
        <v>1.51</v>
      </c>
      <c r="M758">
        <v>1.87</v>
      </c>
      <c r="N758">
        <v>13.5</v>
      </c>
    </row>
    <row r="759" spans="1:14" ht="12.75">
      <c r="A759" t="s">
        <v>798</v>
      </c>
      <c r="B759">
        <v>1.93</v>
      </c>
      <c r="C759">
        <v>1.71</v>
      </c>
      <c r="D759">
        <v>1.41</v>
      </c>
      <c r="E759">
        <v>0.84</v>
      </c>
      <c r="F759">
        <v>0.5</v>
      </c>
      <c r="G759">
        <v>0.09</v>
      </c>
      <c r="H759">
        <v>0.03</v>
      </c>
      <c r="I759">
        <v>0.09</v>
      </c>
      <c r="J759">
        <v>0.24</v>
      </c>
      <c r="K759">
        <v>0.53</v>
      </c>
      <c r="L759">
        <v>1.13</v>
      </c>
      <c r="M759">
        <v>1.49</v>
      </c>
      <c r="N759">
        <v>9.99</v>
      </c>
    </row>
    <row r="760" spans="1:14" ht="12.75">
      <c r="A760" t="s">
        <v>986</v>
      </c>
      <c r="B760">
        <v>2.76</v>
      </c>
      <c r="C760">
        <v>2.18</v>
      </c>
      <c r="D760">
        <v>1.63</v>
      </c>
      <c r="E760">
        <v>0.81</v>
      </c>
      <c r="F760">
        <v>0.39</v>
      </c>
      <c r="G760">
        <v>0.12</v>
      </c>
      <c r="H760">
        <v>0.03</v>
      </c>
      <c r="I760">
        <v>0.07</v>
      </c>
      <c r="J760">
        <v>0.25</v>
      </c>
      <c r="K760">
        <v>0.64</v>
      </c>
      <c r="L760">
        <v>1.63</v>
      </c>
      <c r="M760">
        <v>1.67</v>
      </c>
      <c r="N760">
        <v>12.18</v>
      </c>
    </row>
    <row r="761" spans="1:14" ht="12.75">
      <c r="A761" t="s">
        <v>987</v>
      </c>
      <c r="B761">
        <v>7.41</v>
      </c>
      <c r="C761">
        <v>4.46</v>
      </c>
      <c r="D761">
        <v>3.85</v>
      </c>
      <c r="E761">
        <v>2.05</v>
      </c>
      <c r="F761">
        <v>1.07</v>
      </c>
      <c r="G761">
        <v>0.51</v>
      </c>
      <c r="H761">
        <v>0.05</v>
      </c>
      <c r="I761">
        <v>0.37</v>
      </c>
      <c r="J761">
        <v>0.7</v>
      </c>
      <c r="K761">
        <v>2.34</v>
      </c>
      <c r="L761">
        <v>6.87</v>
      </c>
      <c r="M761">
        <v>7.11</v>
      </c>
      <c r="N761">
        <v>36.79</v>
      </c>
    </row>
    <row r="762" spans="1:14" ht="12.75">
      <c r="A762" t="s">
        <v>988</v>
      </c>
      <c r="B762">
        <v>5.65</v>
      </c>
      <c r="C762">
        <v>5.5</v>
      </c>
      <c r="D762">
        <v>4.83</v>
      </c>
      <c r="E762">
        <v>2.02</v>
      </c>
      <c r="F762">
        <v>1.57</v>
      </c>
      <c r="G762">
        <v>0.65</v>
      </c>
      <c r="H762">
        <v>0.22</v>
      </c>
      <c r="I762">
        <v>0.29</v>
      </c>
      <c r="J762">
        <v>0.84</v>
      </c>
      <c r="K762">
        <v>1.89</v>
      </c>
      <c r="L762">
        <v>4.18</v>
      </c>
      <c r="M762">
        <v>4.94</v>
      </c>
      <c r="N762">
        <v>32.58</v>
      </c>
    </row>
    <row r="763" spans="1:14" ht="12.75">
      <c r="A763" t="s">
        <v>989</v>
      </c>
      <c r="B763">
        <v>0.82</v>
      </c>
      <c r="C763">
        <v>0.77</v>
      </c>
      <c r="D763">
        <v>0.48</v>
      </c>
      <c r="E763">
        <v>0.15</v>
      </c>
      <c r="F763">
        <v>0.1</v>
      </c>
      <c r="G763">
        <v>0.08</v>
      </c>
      <c r="H763">
        <v>0.14</v>
      </c>
      <c r="I763">
        <v>0.25</v>
      </c>
      <c r="J763">
        <v>0.21</v>
      </c>
      <c r="K763">
        <v>0.13</v>
      </c>
      <c r="L763">
        <v>0.34</v>
      </c>
      <c r="M763">
        <v>0.37</v>
      </c>
      <c r="N763">
        <v>3.84</v>
      </c>
    </row>
    <row r="764" spans="1:14" ht="12.75">
      <c r="A764" t="s">
        <v>1170</v>
      </c>
      <c r="B764">
        <v>6.4</v>
      </c>
      <c r="C764">
        <v>4.99</v>
      </c>
      <c r="D764">
        <v>4.25</v>
      </c>
      <c r="E764">
        <v>2.15</v>
      </c>
      <c r="F764">
        <v>1.43</v>
      </c>
      <c r="G764">
        <v>0.69</v>
      </c>
      <c r="H764">
        <v>0.37</v>
      </c>
      <c r="I764">
        <v>0.47</v>
      </c>
      <c r="J764">
        <v>0.75</v>
      </c>
      <c r="K764">
        <v>1.64</v>
      </c>
      <c r="L764">
        <v>3.92</v>
      </c>
      <c r="M764">
        <v>5.32</v>
      </c>
      <c r="N764">
        <v>32.38</v>
      </c>
    </row>
    <row r="765" spans="1:14" ht="12.75">
      <c r="A765" t="s">
        <v>991</v>
      </c>
      <c r="B765">
        <v>4.11</v>
      </c>
      <c r="C765">
        <v>4.37</v>
      </c>
      <c r="D765">
        <v>4.31</v>
      </c>
      <c r="E765">
        <v>1.54</v>
      </c>
      <c r="F765">
        <v>0.47</v>
      </c>
      <c r="G765">
        <v>0.06</v>
      </c>
      <c r="H765">
        <v>0.02</v>
      </c>
      <c r="I765">
        <v>0.16</v>
      </c>
      <c r="J765">
        <v>0.63</v>
      </c>
      <c r="K765">
        <v>0.39</v>
      </c>
      <c r="L765">
        <v>2.34</v>
      </c>
      <c r="M765">
        <v>2.43</v>
      </c>
      <c r="N765">
        <v>20.83</v>
      </c>
    </row>
    <row r="766" spans="1:14" ht="12.75">
      <c r="A766" t="s">
        <v>992</v>
      </c>
      <c r="B766">
        <v>0.75</v>
      </c>
      <c r="C766">
        <v>1.12</v>
      </c>
      <c r="D766">
        <v>0.66</v>
      </c>
      <c r="E766">
        <v>0.74</v>
      </c>
      <c r="F766">
        <v>0.15</v>
      </c>
      <c r="G766">
        <v>0</v>
      </c>
      <c r="H766">
        <v>0.04</v>
      </c>
      <c r="I766">
        <v>0.01</v>
      </c>
      <c r="J766">
        <v>0.2</v>
      </c>
      <c r="K766">
        <v>0.3</v>
      </c>
      <c r="L766">
        <v>0.84</v>
      </c>
      <c r="M766">
        <v>0.51</v>
      </c>
      <c r="N766">
        <v>5.32</v>
      </c>
    </row>
    <row r="767" spans="1:14" ht="12.75">
      <c r="A767" t="s">
        <v>993</v>
      </c>
      <c r="B767">
        <v>1.21</v>
      </c>
      <c r="C767">
        <v>1.06</v>
      </c>
      <c r="D767">
        <v>1.05</v>
      </c>
      <c r="E767">
        <v>0.82</v>
      </c>
      <c r="F767">
        <v>1.1</v>
      </c>
      <c r="G767">
        <v>0.99</v>
      </c>
      <c r="H767">
        <v>0.3</v>
      </c>
      <c r="I767">
        <v>0.4</v>
      </c>
      <c r="J767">
        <v>0.51</v>
      </c>
      <c r="K767">
        <v>0.93</v>
      </c>
      <c r="L767">
        <v>1.2</v>
      </c>
      <c r="M767">
        <v>1.37</v>
      </c>
      <c r="N767">
        <v>10.94</v>
      </c>
    </row>
    <row r="768" spans="1:14" ht="12.75">
      <c r="A768" t="s">
        <v>1205</v>
      </c>
      <c r="B768">
        <v>6.9</v>
      </c>
      <c r="C768">
        <v>3.96</v>
      </c>
      <c r="D768">
        <v>6.39</v>
      </c>
      <c r="E768">
        <v>3.02</v>
      </c>
      <c r="F768">
        <v>1.19</v>
      </c>
      <c r="G768">
        <v>0.39</v>
      </c>
      <c r="H768">
        <v>0.06</v>
      </c>
      <c r="I768">
        <v>0.01</v>
      </c>
      <c r="J768">
        <v>0.09</v>
      </c>
      <c r="K768">
        <v>1.43</v>
      </c>
      <c r="L768">
        <v>4.74</v>
      </c>
      <c r="M768">
        <v>8.05</v>
      </c>
      <c r="N768">
        <v>36.23</v>
      </c>
    </row>
    <row r="769" spans="1:14" ht="12.75">
      <c r="A769" t="s">
        <v>1206</v>
      </c>
      <c r="B769">
        <v>2.47</v>
      </c>
      <c r="C769">
        <v>2.1</v>
      </c>
      <c r="D769">
        <v>1.87</v>
      </c>
      <c r="E769">
        <v>1.07</v>
      </c>
      <c r="F769">
        <v>0.38</v>
      </c>
      <c r="G769">
        <v>0.06</v>
      </c>
      <c r="H769">
        <v>0.02</v>
      </c>
      <c r="I769">
        <v>0.03</v>
      </c>
      <c r="J769">
        <v>0.22</v>
      </c>
      <c r="K769">
        <v>0.57</v>
      </c>
      <c r="L769">
        <v>1.42</v>
      </c>
      <c r="M769">
        <v>1.78</v>
      </c>
      <c r="N769">
        <v>11.99</v>
      </c>
    </row>
    <row r="770" spans="1:14" ht="12.75">
      <c r="A770" t="s">
        <v>1207</v>
      </c>
      <c r="B770">
        <v>13.2</v>
      </c>
      <c r="C770">
        <v>10.56</v>
      </c>
      <c r="D770">
        <v>7.32</v>
      </c>
      <c r="E770">
        <v>4.99</v>
      </c>
      <c r="F770">
        <v>1.92</v>
      </c>
      <c r="G770">
        <v>0.93</v>
      </c>
      <c r="H770">
        <v>0.07</v>
      </c>
      <c r="I770">
        <v>0.53</v>
      </c>
      <c r="J770">
        <v>1.26</v>
      </c>
      <c r="K770">
        <v>3.13</v>
      </c>
      <c r="L770" t="s">
        <v>1208</v>
      </c>
      <c r="M770">
        <v>1.51</v>
      </c>
      <c r="N770">
        <v>63.84</v>
      </c>
    </row>
    <row r="771" spans="1:14" ht="12.75">
      <c r="A771" t="s">
        <v>1209</v>
      </c>
      <c r="B771">
        <v>2.56</v>
      </c>
      <c r="C771">
        <v>2.67</v>
      </c>
      <c r="D771">
        <v>2.23</v>
      </c>
      <c r="E771">
        <v>1.01</v>
      </c>
      <c r="F771">
        <v>0.26</v>
      </c>
      <c r="G771">
        <v>0.07</v>
      </c>
      <c r="H771">
        <v>0.01</v>
      </c>
      <c r="I771">
        <v>0.08</v>
      </c>
      <c r="J771">
        <v>0.28</v>
      </c>
      <c r="K771">
        <v>0.37</v>
      </c>
      <c r="L771">
        <v>1.31</v>
      </c>
      <c r="M771">
        <v>2</v>
      </c>
      <c r="N771">
        <v>12.85</v>
      </c>
    </row>
    <row r="772" spans="1:14" ht="12.75">
      <c r="A772" t="s">
        <v>1210</v>
      </c>
      <c r="B772">
        <v>0.51</v>
      </c>
      <c r="C772">
        <v>0.37</v>
      </c>
      <c r="D772">
        <v>0.36</v>
      </c>
      <c r="E772">
        <v>0.12</v>
      </c>
      <c r="F772">
        <v>0.1</v>
      </c>
      <c r="G772">
        <v>0.01</v>
      </c>
      <c r="H772">
        <v>0.61</v>
      </c>
      <c r="I772">
        <v>0.72</v>
      </c>
      <c r="J772">
        <v>0.48</v>
      </c>
      <c r="K772">
        <v>0.24</v>
      </c>
      <c r="L772">
        <v>0.22</v>
      </c>
      <c r="M772">
        <v>0.38</v>
      </c>
      <c r="N772">
        <v>4.12</v>
      </c>
    </row>
    <row r="773" spans="1:14" ht="12.75">
      <c r="A773" t="s">
        <v>1211</v>
      </c>
      <c r="B773">
        <v>8.99</v>
      </c>
      <c r="C773">
        <v>7.29</v>
      </c>
      <c r="D773">
        <v>6.71</v>
      </c>
      <c r="E773">
        <v>3.94</v>
      </c>
      <c r="F773">
        <v>2.46</v>
      </c>
      <c r="G773">
        <v>1.12</v>
      </c>
      <c r="H773">
        <v>0.65</v>
      </c>
      <c r="I773">
        <v>0.74</v>
      </c>
      <c r="J773">
        <v>1.22</v>
      </c>
      <c r="K773">
        <v>2.58</v>
      </c>
      <c r="L773">
        <v>6.05</v>
      </c>
      <c r="M773">
        <v>7.84</v>
      </c>
      <c r="N773">
        <v>49.59</v>
      </c>
    </row>
    <row r="774" spans="1:14" ht="12.75">
      <c r="A774" t="s">
        <v>1212</v>
      </c>
      <c r="B774">
        <v>3.04</v>
      </c>
      <c r="C774">
        <v>3.17</v>
      </c>
      <c r="D774">
        <v>3.33</v>
      </c>
      <c r="E774">
        <v>1.37</v>
      </c>
      <c r="F774">
        <v>0.25</v>
      </c>
      <c r="G774">
        <v>0.06</v>
      </c>
      <c r="H774">
        <v>0.02</v>
      </c>
      <c r="I774">
        <v>0.05</v>
      </c>
      <c r="J774">
        <v>0.42</v>
      </c>
      <c r="K774">
        <v>0.82</v>
      </c>
      <c r="L774">
        <v>1.67</v>
      </c>
      <c r="M774">
        <v>2.4</v>
      </c>
      <c r="N774">
        <v>16.6</v>
      </c>
    </row>
    <row r="775" spans="1:14" ht="12.75">
      <c r="A775" t="s">
        <v>1213</v>
      </c>
      <c r="B775">
        <v>8.09</v>
      </c>
      <c r="C775">
        <v>6.51</v>
      </c>
      <c r="D775">
        <v>4.77</v>
      </c>
      <c r="E775">
        <v>2.29</v>
      </c>
      <c r="F775">
        <v>1.06</v>
      </c>
      <c r="G775">
        <v>0.35</v>
      </c>
      <c r="H775">
        <v>0.04</v>
      </c>
      <c r="I775">
        <v>0.09</v>
      </c>
      <c r="J775">
        <v>0.45</v>
      </c>
      <c r="K775">
        <v>1.88</v>
      </c>
      <c r="L775">
        <v>4.61</v>
      </c>
      <c r="M775">
        <v>6.95</v>
      </c>
      <c r="N775">
        <v>37.09</v>
      </c>
    </row>
    <row r="776" spans="1:14" ht="12.75">
      <c r="A776" t="s">
        <v>1214</v>
      </c>
      <c r="B776">
        <v>10.83</v>
      </c>
      <c r="C776">
        <v>7.65</v>
      </c>
      <c r="D776">
        <v>6.87</v>
      </c>
      <c r="E776">
        <v>3.51</v>
      </c>
      <c r="F776">
        <v>1.35</v>
      </c>
      <c r="G776">
        <v>0.43</v>
      </c>
      <c r="H776">
        <v>0.07</v>
      </c>
      <c r="I776">
        <v>0.28</v>
      </c>
      <c r="J776">
        <v>0.58</v>
      </c>
      <c r="K776">
        <v>2.75</v>
      </c>
      <c r="L776">
        <v>7.22</v>
      </c>
      <c r="M776">
        <v>9.04</v>
      </c>
      <c r="N776">
        <v>50.58</v>
      </c>
    </row>
    <row r="777" spans="1:14" ht="12.75">
      <c r="A777" t="s">
        <v>1214</v>
      </c>
      <c r="B777">
        <v>10.4</v>
      </c>
      <c r="C777">
        <v>13.63</v>
      </c>
      <c r="D777">
        <v>6.91</v>
      </c>
      <c r="E777">
        <v>2.72</v>
      </c>
      <c r="F777">
        <v>1.79</v>
      </c>
      <c r="G777">
        <v>0.26</v>
      </c>
      <c r="H777">
        <v>0.07</v>
      </c>
      <c r="I777">
        <v>0.03</v>
      </c>
      <c r="J777">
        <v>1.16</v>
      </c>
      <c r="K777">
        <v>2.37</v>
      </c>
      <c r="L777">
        <v>4.69</v>
      </c>
      <c r="M777">
        <v>8.02</v>
      </c>
      <c r="N777">
        <v>52.05</v>
      </c>
    </row>
    <row r="778" spans="1:14" ht="12.75">
      <c r="A778" t="s">
        <v>1215</v>
      </c>
      <c r="B778">
        <v>3.59</v>
      </c>
      <c r="C778">
        <v>2.43</v>
      </c>
      <c r="D778">
        <v>1.83</v>
      </c>
      <c r="E778">
        <v>1.58</v>
      </c>
      <c r="F778">
        <v>0.29</v>
      </c>
      <c r="G778">
        <v>0.06</v>
      </c>
      <c r="H778">
        <v>0.01</v>
      </c>
      <c r="I778">
        <v>0.02</v>
      </c>
      <c r="J778">
        <v>0.15</v>
      </c>
      <c r="K778">
        <v>0.25</v>
      </c>
      <c r="L778">
        <v>1.71</v>
      </c>
      <c r="M778">
        <v>2.09</v>
      </c>
      <c r="N778">
        <v>14.01</v>
      </c>
    </row>
    <row r="779" spans="1:14" ht="12.75">
      <c r="A779" t="s">
        <v>1216</v>
      </c>
      <c r="B779">
        <v>4</v>
      </c>
      <c r="C779">
        <v>4.09</v>
      </c>
      <c r="D779">
        <v>2.8</v>
      </c>
      <c r="E779">
        <v>1.14</v>
      </c>
      <c r="F779">
        <v>0.27</v>
      </c>
      <c r="G779">
        <v>0.08</v>
      </c>
      <c r="H779">
        <v>0.02</v>
      </c>
      <c r="I779">
        <v>0.12</v>
      </c>
      <c r="J779">
        <v>0.23</v>
      </c>
      <c r="K779">
        <v>0.42</v>
      </c>
      <c r="L779">
        <v>1.85</v>
      </c>
      <c r="M779">
        <v>2.31</v>
      </c>
      <c r="N779">
        <v>17.33</v>
      </c>
    </row>
    <row r="780" spans="1:14" ht="12.75">
      <c r="A780" t="s">
        <v>1217</v>
      </c>
      <c r="B780">
        <v>5.17</v>
      </c>
      <c r="C780">
        <v>2.65</v>
      </c>
      <c r="D780">
        <v>2.78</v>
      </c>
      <c r="E780">
        <v>2.05</v>
      </c>
      <c r="F780">
        <v>0.74</v>
      </c>
      <c r="G780">
        <v>0.03</v>
      </c>
      <c r="H780">
        <v>0.05</v>
      </c>
      <c r="I780">
        <v>0.04</v>
      </c>
      <c r="J780">
        <v>0.13</v>
      </c>
      <c r="K780">
        <v>0.66</v>
      </c>
      <c r="L780">
        <v>1.49</v>
      </c>
      <c r="M780">
        <v>2.84</v>
      </c>
      <c r="N780">
        <v>18.63</v>
      </c>
    </row>
    <row r="781" spans="1:14" ht="12.75">
      <c r="A781" t="s">
        <v>1218</v>
      </c>
      <c r="B781">
        <v>4.46</v>
      </c>
      <c r="C781">
        <v>4.29</v>
      </c>
      <c r="D781">
        <v>3.57</v>
      </c>
      <c r="E781">
        <v>1.43</v>
      </c>
      <c r="F781">
        <v>0.51</v>
      </c>
      <c r="G781">
        <v>0.08</v>
      </c>
      <c r="H781">
        <v>0.05</v>
      </c>
      <c r="I781">
        <v>0.13</v>
      </c>
      <c r="J781">
        <v>0.46</v>
      </c>
      <c r="K781">
        <v>0.37</v>
      </c>
      <c r="L781">
        <v>2.2</v>
      </c>
      <c r="M781">
        <v>2.75</v>
      </c>
      <c r="N781">
        <v>20.3</v>
      </c>
    </row>
    <row r="782" spans="1:14" ht="12.75">
      <c r="A782" t="s">
        <v>1219</v>
      </c>
      <c r="B782">
        <v>8.76</v>
      </c>
      <c r="C782">
        <v>6.84</v>
      </c>
      <c r="D782">
        <v>5.98</v>
      </c>
      <c r="E782">
        <v>2.98</v>
      </c>
      <c r="F782">
        <v>0.93</v>
      </c>
      <c r="G782">
        <v>0.32</v>
      </c>
      <c r="H782">
        <v>0.05</v>
      </c>
      <c r="I782">
        <v>0.26</v>
      </c>
      <c r="J782">
        <v>0.55</v>
      </c>
      <c r="K782">
        <v>2.42</v>
      </c>
      <c r="L782">
        <v>6.27</v>
      </c>
      <c r="M782">
        <v>7.44</v>
      </c>
      <c r="N782">
        <v>42.8</v>
      </c>
    </row>
    <row r="783" spans="1:14" ht="12.75">
      <c r="A783" t="s">
        <v>1220</v>
      </c>
      <c r="B783">
        <v>8</v>
      </c>
      <c r="C783">
        <v>4.53</v>
      </c>
      <c r="D783">
        <v>4.25</v>
      </c>
      <c r="E783">
        <v>2.52</v>
      </c>
      <c r="F783">
        <v>1.09</v>
      </c>
      <c r="G783">
        <v>0.4</v>
      </c>
      <c r="H783">
        <v>0.05</v>
      </c>
      <c r="I783">
        <v>0.2</v>
      </c>
      <c r="J783">
        <v>0.41</v>
      </c>
      <c r="K783">
        <v>2</v>
      </c>
      <c r="L783">
        <v>4.77</v>
      </c>
      <c r="M783">
        <v>6.54</v>
      </c>
      <c r="N783">
        <v>34.76</v>
      </c>
    </row>
    <row r="784" spans="1:14" ht="12.75">
      <c r="A784" t="s">
        <v>1221</v>
      </c>
      <c r="B784">
        <v>15.38</v>
      </c>
      <c r="C784">
        <v>12.43</v>
      </c>
      <c r="D784">
        <v>10.5</v>
      </c>
      <c r="E784">
        <v>5.27</v>
      </c>
      <c r="F784">
        <v>2.08</v>
      </c>
      <c r="G784">
        <v>0.43</v>
      </c>
      <c r="H784">
        <v>0.11</v>
      </c>
      <c r="I784">
        <v>0.66</v>
      </c>
      <c r="J784">
        <v>1.24</v>
      </c>
      <c r="K784" t="s">
        <v>1222</v>
      </c>
      <c r="L784" t="s">
        <v>1223</v>
      </c>
      <c r="M784">
        <v>4.37</v>
      </c>
      <c r="N784">
        <v>80.57</v>
      </c>
    </row>
    <row r="785" spans="1:14" ht="12.75">
      <c r="A785" t="s">
        <v>1224</v>
      </c>
      <c r="B785">
        <v>5.32</v>
      </c>
      <c r="C785">
        <v>4.23</v>
      </c>
      <c r="D785">
        <v>3.9</v>
      </c>
      <c r="E785">
        <v>1.69</v>
      </c>
      <c r="F785">
        <v>0.64</v>
      </c>
      <c r="G785">
        <v>0.16</v>
      </c>
      <c r="H785">
        <v>0.05</v>
      </c>
      <c r="I785">
        <v>0.1</v>
      </c>
      <c r="J785">
        <v>0.33</v>
      </c>
      <c r="K785">
        <v>1.53</v>
      </c>
      <c r="L785">
        <v>3.59</v>
      </c>
      <c r="M785">
        <v>3.86</v>
      </c>
      <c r="N785">
        <v>25.4</v>
      </c>
    </row>
    <row r="786" spans="1:14" ht="12.75">
      <c r="A786" t="s">
        <v>1225</v>
      </c>
      <c r="B786">
        <v>5.91</v>
      </c>
      <c r="C786">
        <v>4.5</v>
      </c>
      <c r="D786">
        <v>3.26</v>
      </c>
      <c r="E786">
        <v>1.46</v>
      </c>
      <c r="F786">
        <v>0.55</v>
      </c>
      <c r="G786">
        <v>0.12</v>
      </c>
      <c r="H786">
        <v>0.03</v>
      </c>
      <c r="I786">
        <v>0.03</v>
      </c>
      <c r="J786">
        <v>0.33</v>
      </c>
      <c r="K786">
        <v>1.25</v>
      </c>
      <c r="L786">
        <v>3.17</v>
      </c>
      <c r="M786">
        <v>4.49</v>
      </c>
      <c r="N786">
        <v>25.1</v>
      </c>
    </row>
    <row r="787" spans="1:14" ht="12.75">
      <c r="A787" t="s">
        <v>1226</v>
      </c>
      <c r="B787">
        <v>3.44</v>
      </c>
      <c r="C787">
        <v>2.15</v>
      </c>
      <c r="D787">
        <v>2.31</v>
      </c>
      <c r="E787">
        <v>1.74</v>
      </c>
      <c r="F787">
        <v>0.48</v>
      </c>
      <c r="G787">
        <v>0.08</v>
      </c>
      <c r="H787">
        <v>0.03</v>
      </c>
      <c r="I787">
        <v>0.07</v>
      </c>
      <c r="J787">
        <v>0.17</v>
      </c>
      <c r="K787">
        <v>0.51</v>
      </c>
      <c r="L787">
        <v>1.75</v>
      </c>
      <c r="M787">
        <v>2.32</v>
      </c>
      <c r="N787">
        <v>15.05</v>
      </c>
    </row>
    <row r="788" spans="1:14" ht="12.75">
      <c r="A788" t="s">
        <v>1227</v>
      </c>
      <c r="B788">
        <v>3.23</v>
      </c>
      <c r="C788">
        <v>3.82</v>
      </c>
      <c r="D788">
        <v>3.93</v>
      </c>
      <c r="E788">
        <v>1.09</v>
      </c>
      <c r="F788">
        <v>0.59</v>
      </c>
      <c r="G788">
        <v>0.09</v>
      </c>
      <c r="H788">
        <v>0.02</v>
      </c>
      <c r="I788">
        <v>0</v>
      </c>
      <c r="J788">
        <v>0.51</v>
      </c>
      <c r="K788">
        <v>0.46</v>
      </c>
      <c r="L788">
        <v>1.41</v>
      </c>
      <c r="M788">
        <v>2.3</v>
      </c>
      <c r="N788">
        <v>17.45</v>
      </c>
    </row>
    <row r="789" spans="1:14" ht="12.75">
      <c r="A789" t="s">
        <v>1228</v>
      </c>
      <c r="B789">
        <v>1.99</v>
      </c>
      <c r="C789">
        <v>2.11</v>
      </c>
      <c r="D789">
        <v>2.38</v>
      </c>
      <c r="E789">
        <v>0.4</v>
      </c>
      <c r="F789">
        <v>0.5</v>
      </c>
      <c r="G789">
        <v>0.02</v>
      </c>
      <c r="H789">
        <v>0.2</v>
      </c>
      <c r="I789">
        <v>0.38</v>
      </c>
      <c r="J789">
        <v>0.54</v>
      </c>
      <c r="K789">
        <v>0.2</v>
      </c>
      <c r="L789">
        <v>0.71</v>
      </c>
      <c r="M789">
        <v>1.2</v>
      </c>
      <c r="N789">
        <v>10.63</v>
      </c>
    </row>
    <row r="790" spans="1:14" ht="12.75">
      <c r="A790" t="s">
        <v>1229</v>
      </c>
      <c r="B790">
        <v>1.97</v>
      </c>
      <c r="C790">
        <v>1.75</v>
      </c>
      <c r="D790">
        <v>0.84</v>
      </c>
      <c r="E790">
        <v>0.71</v>
      </c>
      <c r="F790">
        <v>0.16</v>
      </c>
      <c r="G790">
        <v>0</v>
      </c>
      <c r="H790">
        <v>0.23</v>
      </c>
      <c r="I790">
        <v>0.22</v>
      </c>
      <c r="J790">
        <v>0.13</v>
      </c>
      <c r="K790">
        <v>0.2</v>
      </c>
      <c r="L790">
        <v>1.24</v>
      </c>
      <c r="M790">
        <v>1.33</v>
      </c>
      <c r="N790">
        <v>8.78</v>
      </c>
    </row>
    <row r="791" spans="1:14" ht="12.75">
      <c r="A791" t="s">
        <v>1230</v>
      </c>
      <c r="B791">
        <v>3.97</v>
      </c>
      <c r="C791">
        <v>3.55</v>
      </c>
      <c r="D791">
        <v>2.74</v>
      </c>
      <c r="E791">
        <v>1.09</v>
      </c>
      <c r="F791">
        <v>0.23</v>
      </c>
      <c r="G791">
        <v>0.04</v>
      </c>
      <c r="H791">
        <v>0.01</v>
      </c>
      <c r="I791">
        <v>0.15</v>
      </c>
      <c r="J791">
        <v>0.22</v>
      </c>
      <c r="K791">
        <v>0.32</v>
      </c>
      <c r="L791">
        <v>1.72</v>
      </c>
      <c r="M791">
        <v>1.9</v>
      </c>
      <c r="N791">
        <v>15.94</v>
      </c>
    </row>
    <row r="792" spans="1:14" ht="12.75">
      <c r="A792" t="s">
        <v>1231</v>
      </c>
      <c r="B792">
        <v>2.87</v>
      </c>
      <c r="C792">
        <v>3.26</v>
      </c>
      <c r="D792">
        <v>2.58</v>
      </c>
      <c r="E792">
        <v>1</v>
      </c>
      <c r="F792">
        <v>0.19</v>
      </c>
      <c r="G792">
        <v>0.04</v>
      </c>
      <c r="H792">
        <v>0.01</v>
      </c>
      <c r="I792">
        <v>0.02</v>
      </c>
      <c r="J792">
        <v>0.25</v>
      </c>
      <c r="K792">
        <v>0.31</v>
      </c>
      <c r="L792">
        <v>1.54</v>
      </c>
      <c r="M792">
        <v>2.05</v>
      </c>
      <c r="N792">
        <v>14.12</v>
      </c>
    </row>
    <row r="793" spans="1:14" ht="12.75">
      <c r="A793" t="s">
        <v>1232</v>
      </c>
      <c r="B793">
        <v>1.04</v>
      </c>
      <c r="C793">
        <v>0.91</v>
      </c>
      <c r="D793">
        <v>0.85</v>
      </c>
      <c r="E793">
        <v>0.33</v>
      </c>
      <c r="F793">
        <v>0.16</v>
      </c>
      <c r="G793">
        <v>0.05</v>
      </c>
      <c r="H793">
        <v>0.15</v>
      </c>
      <c r="I793">
        <v>0.2</v>
      </c>
      <c r="J793">
        <v>0.3</v>
      </c>
      <c r="K793">
        <v>0.26</v>
      </c>
      <c r="L793">
        <v>0.49</v>
      </c>
      <c r="M793">
        <v>0.71</v>
      </c>
      <c r="N793">
        <v>5.45</v>
      </c>
    </row>
    <row r="794" spans="1:14" ht="12.75">
      <c r="A794" t="s">
        <v>1233</v>
      </c>
      <c r="B794">
        <v>1.74</v>
      </c>
      <c r="C794">
        <v>1.53</v>
      </c>
      <c r="D794">
        <v>1.49</v>
      </c>
      <c r="E794">
        <v>0.58</v>
      </c>
      <c r="F794">
        <v>0.19</v>
      </c>
      <c r="G794">
        <v>0.05</v>
      </c>
      <c r="H794">
        <v>0.04</v>
      </c>
      <c r="I794">
        <v>0.22</v>
      </c>
      <c r="J794">
        <v>0.25</v>
      </c>
      <c r="K794">
        <v>0.3</v>
      </c>
      <c r="L794">
        <v>0.84</v>
      </c>
      <c r="M794">
        <v>1.06</v>
      </c>
      <c r="N794">
        <v>8.29</v>
      </c>
    </row>
    <row r="795" spans="1:14" ht="12.75">
      <c r="A795" t="s">
        <v>1234</v>
      </c>
      <c r="B795">
        <v>2.43</v>
      </c>
      <c r="C795">
        <v>1.82</v>
      </c>
      <c r="D795">
        <v>1.54</v>
      </c>
      <c r="E795">
        <v>0.8</v>
      </c>
      <c r="F795">
        <v>0.97</v>
      </c>
      <c r="G795">
        <v>0.67</v>
      </c>
      <c r="H795">
        <v>0.32</v>
      </c>
      <c r="I795">
        <v>0.38</v>
      </c>
      <c r="J795">
        <v>0.51</v>
      </c>
      <c r="K795">
        <v>0.94</v>
      </c>
      <c r="L795">
        <v>1.59</v>
      </c>
      <c r="M795">
        <v>2.04</v>
      </c>
      <c r="N795">
        <v>14.01</v>
      </c>
    </row>
    <row r="796" spans="1:14" ht="12.75">
      <c r="A796" t="s">
        <v>1235</v>
      </c>
      <c r="B796">
        <v>1.97</v>
      </c>
      <c r="C796">
        <v>1.88</v>
      </c>
      <c r="D796">
        <v>1.75</v>
      </c>
      <c r="E796">
        <v>0.97</v>
      </c>
      <c r="F796">
        <v>0.33</v>
      </c>
      <c r="G796">
        <v>0.1</v>
      </c>
      <c r="H796">
        <v>0.01</v>
      </c>
      <c r="I796">
        <v>0.01</v>
      </c>
      <c r="J796">
        <v>0.14</v>
      </c>
      <c r="K796">
        <v>0.51</v>
      </c>
      <c r="L796">
        <v>1.03</v>
      </c>
      <c r="M796">
        <v>1.57</v>
      </c>
      <c r="N796">
        <v>10.27</v>
      </c>
    </row>
    <row r="797" spans="1:14" ht="12.75">
      <c r="A797" t="s">
        <v>1236</v>
      </c>
      <c r="B797">
        <v>2.89</v>
      </c>
      <c r="C797">
        <v>2.31</v>
      </c>
      <c r="D797">
        <v>2.61</v>
      </c>
      <c r="E797">
        <v>1.04</v>
      </c>
      <c r="F797">
        <v>0.24</v>
      </c>
      <c r="G797">
        <v>0.13</v>
      </c>
      <c r="H797">
        <v>0.05</v>
      </c>
      <c r="I797">
        <v>0.09</v>
      </c>
      <c r="J797">
        <v>0.3</v>
      </c>
      <c r="K797">
        <v>0.44</v>
      </c>
      <c r="L797">
        <v>1.47</v>
      </c>
      <c r="M797">
        <v>1.69</v>
      </c>
      <c r="N797">
        <v>13.26</v>
      </c>
    </row>
    <row r="798" spans="1:14" ht="12.75">
      <c r="A798" t="s">
        <v>1237</v>
      </c>
      <c r="B798">
        <v>8.17</v>
      </c>
      <c r="C798">
        <v>8.29</v>
      </c>
      <c r="D798">
        <v>6.02</v>
      </c>
      <c r="E798">
        <v>4.72</v>
      </c>
      <c r="F798">
        <v>2.41</v>
      </c>
      <c r="G798">
        <v>0.43</v>
      </c>
      <c r="H798">
        <v>0.02</v>
      </c>
      <c r="I798">
        <v>0.2</v>
      </c>
      <c r="J798">
        <v>0.59</v>
      </c>
      <c r="K798">
        <v>1.32</v>
      </c>
      <c r="L798">
        <v>5.46</v>
      </c>
      <c r="M798">
        <v>8.01</v>
      </c>
      <c r="N798">
        <v>45.64</v>
      </c>
    </row>
    <row r="799" spans="1:14" ht="12.75">
      <c r="A799" t="s">
        <v>1238</v>
      </c>
      <c r="B799">
        <v>13.57</v>
      </c>
      <c r="C799">
        <v>11.21</v>
      </c>
      <c r="D799">
        <v>9.26</v>
      </c>
      <c r="E799">
        <v>5.22</v>
      </c>
      <c r="F799">
        <v>2.32</v>
      </c>
      <c r="G799">
        <v>0.96</v>
      </c>
      <c r="H799">
        <v>0.19</v>
      </c>
      <c r="I799">
        <v>0.49</v>
      </c>
      <c r="J799">
        <v>1.12</v>
      </c>
      <c r="K799" t="s">
        <v>1239</v>
      </c>
      <c r="L799" t="s">
        <v>1240</v>
      </c>
      <c r="M799">
        <v>1.7</v>
      </c>
      <c r="N799">
        <v>71.7</v>
      </c>
    </row>
    <row r="800" spans="1:14" ht="12.75">
      <c r="A800" t="s">
        <v>1241</v>
      </c>
      <c r="B800">
        <v>5.96</v>
      </c>
      <c r="C800">
        <v>4.73</v>
      </c>
      <c r="D800">
        <v>4.44</v>
      </c>
      <c r="E800">
        <v>2.82</v>
      </c>
      <c r="F800">
        <v>2.09</v>
      </c>
      <c r="G800">
        <v>1.03</v>
      </c>
      <c r="H800">
        <v>0.15</v>
      </c>
      <c r="I800">
        <v>0.39</v>
      </c>
      <c r="J800">
        <v>0.98</v>
      </c>
      <c r="K800">
        <v>2.29</v>
      </c>
      <c r="L800">
        <v>4.5</v>
      </c>
      <c r="M800">
        <v>5.15</v>
      </c>
      <c r="N800">
        <v>34.53</v>
      </c>
    </row>
    <row r="801" spans="1:14" ht="12.75">
      <c r="A801" t="s">
        <v>1242</v>
      </c>
      <c r="B801">
        <v>3.65</v>
      </c>
      <c r="C801">
        <v>2.34</v>
      </c>
      <c r="D801">
        <v>2.79</v>
      </c>
      <c r="E801">
        <v>1.99</v>
      </c>
      <c r="F801">
        <v>0.52</v>
      </c>
      <c r="G801">
        <v>0.16</v>
      </c>
      <c r="H801">
        <v>0.06</v>
      </c>
      <c r="I801">
        <v>0.1</v>
      </c>
      <c r="J801">
        <v>0.21</v>
      </c>
      <c r="K801">
        <v>0.91</v>
      </c>
      <c r="L801">
        <v>2.45</v>
      </c>
      <c r="M801">
        <v>3.5</v>
      </c>
      <c r="N801">
        <v>18.68</v>
      </c>
    </row>
    <row r="802" spans="1:14" ht="12.75">
      <c r="A802" t="s">
        <v>1243</v>
      </c>
      <c r="B802">
        <v>5.31</v>
      </c>
      <c r="C802">
        <v>2.82</v>
      </c>
      <c r="D802">
        <v>2.09</v>
      </c>
      <c r="E802">
        <v>2</v>
      </c>
      <c r="F802">
        <v>0.24</v>
      </c>
      <c r="G802">
        <v>0.14</v>
      </c>
      <c r="H802">
        <v>0.01</v>
      </c>
      <c r="I802">
        <v>0.04</v>
      </c>
      <c r="J802">
        <v>0.2</v>
      </c>
      <c r="K802">
        <v>1.35</v>
      </c>
      <c r="L802">
        <v>2.58</v>
      </c>
      <c r="M802">
        <v>3.25</v>
      </c>
      <c r="N802">
        <v>20.03</v>
      </c>
    </row>
    <row r="803" spans="1:14" ht="12.75">
      <c r="A803" t="s">
        <v>1244</v>
      </c>
      <c r="B803">
        <v>4.79</v>
      </c>
      <c r="C803">
        <v>3.02</v>
      </c>
      <c r="D803">
        <v>2.4</v>
      </c>
      <c r="E803">
        <v>1.55</v>
      </c>
      <c r="F803">
        <v>0.45</v>
      </c>
      <c r="G803">
        <v>0.11</v>
      </c>
      <c r="H803">
        <v>0.01</v>
      </c>
      <c r="I803">
        <v>0.03</v>
      </c>
      <c r="J803">
        <v>0.17</v>
      </c>
      <c r="K803">
        <v>1.13</v>
      </c>
      <c r="L803">
        <v>2.7</v>
      </c>
      <c r="M803">
        <v>4.21</v>
      </c>
      <c r="N803">
        <v>20.57</v>
      </c>
    </row>
    <row r="804" spans="1:14" ht="12.75">
      <c r="A804" t="s">
        <v>1245</v>
      </c>
      <c r="B804">
        <v>3.58</v>
      </c>
      <c r="C804">
        <v>2.82</v>
      </c>
      <c r="D804">
        <v>2.2</v>
      </c>
      <c r="E804">
        <v>1.41</v>
      </c>
      <c r="F804">
        <v>0.42</v>
      </c>
      <c r="G804">
        <v>0.09</v>
      </c>
      <c r="H804">
        <v>0.02</v>
      </c>
      <c r="I804">
        <v>0.08</v>
      </c>
      <c r="J804">
        <v>0.21</v>
      </c>
      <c r="K804">
        <v>1.16</v>
      </c>
      <c r="L804">
        <v>2.11</v>
      </c>
      <c r="M804">
        <v>2.59</v>
      </c>
      <c r="N804">
        <v>16.69</v>
      </c>
    </row>
    <row r="805" spans="1:14" ht="12.75">
      <c r="A805" t="s">
        <v>1246</v>
      </c>
      <c r="B805">
        <v>3.56</v>
      </c>
      <c r="C805">
        <v>2.79</v>
      </c>
      <c r="D805">
        <v>1.81</v>
      </c>
      <c r="E805">
        <v>2.11</v>
      </c>
      <c r="F805">
        <v>0.61</v>
      </c>
      <c r="G805">
        <v>0.14</v>
      </c>
      <c r="H805">
        <v>0</v>
      </c>
      <c r="I805">
        <v>0.01</v>
      </c>
      <c r="J805">
        <v>0.18</v>
      </c>
      <c r="K805">
        <v>0.48</v>
      </c>
      <c r="L805">
        <v>1.22</v>
      </c>
      <c r="M805">
        <v>2.79</v>
      </c>
      <c r="N805">
        <v>15.7</v>
      </c>
    </row>
    <row r="806" spans="1:14" ht="12.75">
      <c r="A806" t="s">
        <v>1050</v>
      </c>
      <c r="B806">
        <v>3.8</v>
      </c>
      <c r="C806">
        <v>3.37</v>
      </c>
      <c r="D806">
        <v>2.83</v>
      </c>
      <c r="E806">
        <v>1.17</v>
      </c>
      <c r="F806">
        <v>0.29</v>
      </c>
      <c r="G806">
        <v>0.1</v>
      </c>
      <c r="H806">
        <v>0.02</v>
      </c>
      <c r="I806">
        <v>0.14</v>
      </c>
      <c r="J806">
        <v>0.29</v>
      </c>
      <c r="K806">
        <v>0.37</v>
      </c>
      <c r="L806">
        <v>1.6</v>
      </c>
      <c r="M806">
        <v>2.17</v>
      </c>
      <c r="N806">
        <v>16.15</v>
      </c>
    </row>
    <row r="807" spans="1:14" ht="12.75">
      <c r="A807" t="s">
        <v>1051</v>
      </c>
      <c r="B807">
        <v>9.5</v>
      </c>
      <c r="C807">
        <v>7.7</v>
      </c>
      <c r="D807">
        <v>7.86</v>
      </c>
      <c r="E807">
        <v>2.79</v>
      </c>
      <c r="F807">
        <v>1.15</v>
      </c>
      <c r="G807">
        <v>0.23</v>
      </c>
      <c r="H807">
        <v>0.07</v>
      </c>
      <c r="I807">
        <v>0.17</v>
      </c>
      <c r="J807">
        <v>0.68</v>
      </c>
      <c r="K807">
        <v>2</v>
      </c>
      <c r="L807">
        <v>5.85</v>
      </c>
      <c r="M807">
        <v>7.36</v>
      </c>
      <c r="N807">
        <v>45.36</v>
      </c>
    </row>
    <row r="808" spans="1:14" ht="12.75">
      <c r="A808" t="s">
        <v>1052</v>
      </c>
      <c r="B808">
        <v>2.48</v>
      </c>
      <c r="C808">
        <v>1.92</v>
      </c>
      <c r="D808">
        <v>2.14</v>
      </c>
      <c r="E808">
        <v>1.37</v>
      </c>
      <c r="F808">
        <v>0.45</v>
      </c>
      <c r="G808">
        <v>0.06</v>
      </c>
      <c r="H808">
        <v>0.37</v>
      </c>
      <c r="I808">
        <v>0.88</v>
      </c>
      <c r="J808">
        <v>0.46</v>
      </c>
      <c r="K808">
        <v>0.6</v>
      </c>
      <c r="L808">
        <v>1.22</v>
      </c>
      <c r="M808">
        <v>1.91</v>
      </c>
      <c r="N808">
        <v>13.86</v>
      </c>
    </row>
    <row r="809" spans="1:14" ht="12.75">
      <c r="A809" t="s">
        <v>1053</v>
      </c>
      <c r="B809">
        <v>1.28</v>
      </c>
      <c r="C809">
        <v>1.29</v>
      </c>
      <c r="D809">
        <v>1.3</v>
      </c>
      <c r="E809">
        <v>0.68</v>
      </c>
      <c r="F809">
        <v>0.24</v>
      </c>
      <c r="G809">
        <v>0.1</v>
      </c>
      <c r="H809">
        <v>0.01</v>
      </c>
      <c r="I809">
        <v>0.02</v>
      </c>
      <c r="J809">
        <v>0.14</v>
      </c>
      <c r="K809">
        <v>0.28</v>
      </c>
      <c r="L809">
        <v>0.67</v>
      </c>
      <c r="M809">
        <v>0.8</v>
      </c>
      <c r="N809">
        <v>6.81</v>
      </c>
    </row>
    <row r="810" spans="1:14" ht="12.75">
      <c r="A810" t="s">
        <v>1054</v>
      </c>
      <c r="B810">
        <v>4.89</v>
      </c>
      <c r="C810">
        <v>3.93</v>
      </c>
      <c r="D810">
        <v>3.41</v>
      </c>
      <c r="E810">
        <v>1.71</v>
      </c>
      <c r="F810">
        <v>0.46</v>
      </c>
      <c r="G810">
        <v>0.12</v>
      </c>
      <c r="H810">
        <v>0.06</v>
      </c>
      <c r="I810">
        <v>0.06</v>
      </c>
      <c r="J810">
        <v>0.32</v>
      </c>
      <c r="K810">
        <v>0.94</v>
      </c>
      <c r="L810">
        <v>2.89</v>
      </c>
      <c r="M810">
        <v>3.83</v>
      </c>
      <c r="N810">
        <v>22.62</v>
      </c>
    </row>
    <row r="811" spans="1:14" ht="12.75">
      <c r="A811" t="s">
        <v>1055</v>
      </c>
      <c r="B811">
        <v>7.49</v>
      </c>
      <c r="C811">
        <v>5.78</v>
      </c>
      <c r="D811">
        <v>3.9</v>
      </c>
      <c r="E811">
        <v>2.1</v>
      </c>
      <c r="F811">
        <v>1.31</v>
      </c>
      <c r="G811">
        <v>0.65</v>
      </c>
      <c r="H811">
        <v>0.19</v>
      </c>
      <c r="I811">
        <v>0.36</v>
      </c>
      <c r="J811">
        <v>0.82</v>
      </c>
      <c r="K811">
        <v>2.36</v>
      </c>
      <c r="L811">
        <v>5.09</v>
      </c>
      <c r="M811">
        <v>6.47</v>
      </c>
      <c r="N811">
        <v>36.52</v>
      </c>
    </row>
    <row r="812" spans="1:14" ht="12.75">
      <c r="A812" t="s">
        <v>888</v>
      </c>
      <c r="B812">
        <v>3.94</v>
      </c>
      <c r="C812">
        <v>3.64</v>
      </c>
      <c r="D812">
        <v>3.33</v>
      </c>
      <c r="E812">
        <v>1.99</v>
      </c>
      <c r="F812">
        <v>1.39</v>
      </c>
      <c r="G812">
        <v>0.92</v>
      </c>
      <c r="H812">
        <v>0.4</v>
      </c>
      <c r="I812">
        <v>0.5</v>
      </c>
      <c r="J812">
        <v>0.73</v>
      </c>
      <c r="K812">
        <v>1.69</v>
      </c>
      <c r="L812">
        <v>3.64</v>
      </c>
      <c r="M812">
        <v>3.89</v>
      </c>
      <c r="N812">
        <v>26.06</v>
      </c>
    </row>
    <row r="813" spans="1:14" ht="12.75">
      <c r="A813" t="s">
        <v>889</v>
      </c>
      <c r="B813">
        <v>1.51</v>
      </c>
      <c r="C813">
        <v>0.53</v>
      </c>
      <c r="D813">
        <v>0.67</v>
      </c>
      <c r="E813">
        <v>0.44</v>
      </c>
      <c r="F813">
        <v>0.64</v>
      </c>
      <c r="G813">
        <v>0.44</v>
      </c>
      <c r="H813">
        <v>0.2</v>
      </c>
      <c r="I813">
        <v>0.19</v>
      </c>
      <c r="J813">
        <v>0.22</v>
      </c>
      <c r="K813">
        <v>0.53</v>
      </c>
      <c r="L813">
        <v>0.69</v>
      </c>
      <c r="M813">
        <v>1.09</v>
      </c>
      <c r="N813">
        <v>7.15</v>
      </c>
    </row>
    <row r="814" spans="1:14" ht="12.75">
      <c r="A814" t="s">
        <v>890</v>
      </c>
      <c r="B814">
        <v>1.48</v>
      </c>
      <c r="C814">
        <v>1.33</v>
      </c>
      <c r="D814">
        <v>1.32</v>
      </c>
      <c r="E814">
        <v>0.6</v>
      </c>
      <c r="F814">
        <v>0.31</v>
      </c>
      <c r="G814">
        <v>0.04</v>
      </c>
      <c r="H814">
        <v>0.01</v>
      </c>
      <c r="I814">
        <v>0.01</v>
      </c>
      <c r="J814">
        <v>0.19</v>
      </c>
      <c r="K814">
        <v>0.35</v>
      </c>
      <c r="L814">
        <v>0.69</v>
      </c>
      <c r="M814">
        <v>0.93</v>
      </c>
      <c r="N814">
        <v>7.26</v>
      </c>
    </row>
    <row r="815" spans="1:14" ht="12.75">
      <c r="A815" t="s">
        <v>891</v>
      </c>
      <c r="B815">
        <v>7.06</v>
      </c>
      <c r="C815">
        <v>6.05</v>
      </c>
      <c r="D815">
        <v>5.93</v>
      </c>
      <c r="E815">
        <v>2.66</v>
      </c>
      <c r="F815">
        <v>1.54</v>
      </c>
      <c r="G815">
        <v>0.5</v>
      </c>
      <c r="H815">
        <v>0.16</v>
      </c>
      <c r="I815">
        <v>0.17</v>
      </c>
      <c r="J815">
        <v>0.76</v>
      </c>
      <c r="K815">
        <v>2.01</v>
      </c>
      <c r="L815">
        <v>4.57</v>
      </c>
      <c r="M815">
        <v>4.68</v>
      </c>
      <c r="N815">
        <v>36.09</v>
      </c>
    </row>
    <row r="816" spans="1:14" ht="12.75">
      <c r="A816" t="s">
        <v>1061</v>
      </c>
      <c r="B816">
        <v>7.45</v>
      </c>
      <c r="C816">
        <v>5.42</v>
      </c>
      <c r="D816">
        <v>5.19</v>
      </c>
      <c r="E816">
        <v>4.01</v>
      </c>
      <c r="F816">
        <v>1.7</v>
      </c>
      <c r="G816">
        <v>0.52</v>
      </c>
      <c r="H816">
        <v>0.03</v>
      </c>
      <c r="I816">
        <v>0.13</v>
      </c>
      <c r="J816">
        <v>0.35</v>
      </c>
      <c r="K816">
        <v>1.96</v>
      </c>
      <c r="L816">
        <v>4.72</v>
      </c>
      <c r="M816">
        <v>6.98</v>
      </c>
      <c r="N816">
        <v>38.46</v>
      </c>
    </row>
    <row r="817" spans="1:14" ht="12.75">
      <c r="A817" t="s">
        <v>1062</v>
      </c>
      <c r="B817">
        <v>13.63</v>
      </c>
      <c r="C817">
        <v>6.63</v>
      </c>
      <c r="D817">
        <v>6.17</v>
      </c>
      <c r="E817">
        <v>3.4</v>
      </c>
      <c r="F817">
        <v>2.15</v>
      </c>
      <c r="G817">
        <v>1.14</v>
      </c>
      <c r="H817">
        <v>0.12</v>
      </c>
      <c r="I817">
        <v>0.56</v>
      </c>
      <c r="J817">
        <v>0.9</v>
      </c>
      <c r="K817">
        <v>4.18</v>
      </c>
      <c r="L817">
        <v>6.96</v>
      </c>
      <c r="M817">
        <v>9.11</v>
      </c>
      <c r="N817">
        <v>54.95</v>
      </c>
    </row>
    <row r="818" spans="1:14" ht="12.75">
      <c r="A818" t="s">
        <v>1063</v>
      </c>
      <c r="B818">
        <v>11.83</v>
      </c>
      <c r="C818">
        <v>9.99</v>
      </c>
      <c r="D818">
        <v>9.84</v>
      </c>
      <c r="E818">
        <v>4.38</v>
      </c>
      <c r="F818">
        <v>2.46</v>
      </c>
      <c r="G818">
        <v>0.99</v>
      </c>
      <c r="H818">
        <v>0.3</v>
      </c>
      <c r="I818">
        <v>0.32</v>
      </c>
      <c r="J818">
        <v>1.22</v>
      </c>
      <c r="K818">
        <v>2.94</v>
      </c>
      <c r="L818">
        <v>8.92</v>
      </c>
      <c r="M818">
        <v>9.56</v>
      </c>
      <c r="N818">
        <v>62.75</v>
      </c>
    </row>
    <row r="819" spans="1:14" ht="12.75">
      <c r="A819" t="s">
        <v>1064</v>
      </c>
      <c r="B819">
        <v>1.51</v>
      </c>
      <c r="C819">
        <v>1.4</v>
      </c>
      <c r="D819">
        <v>1.21</v>
      </c>
      <c r="E819">
        <v>1.15</v>
      </c>
      <c r="F819">
        <v>1.23</v>
      </c>
      <c r="G819">
        <v>0.58</v>
      </c>
      <c r="H819">
        <v>1.21</v>
      </c>
      <c r="I819">
        <v>1.08</v>
      </c>
      <c r="J819">
        <v>0.8</v>
      </c>
      <c r="K819">
        <v>0.53</v>
      </c>
      <c r="L819">
        <v>0.92</v>
      </c>
      <c r="M819">
        <v>1.48</v>
      </c>
      <c r="N819">
        <v>13.1</v>
      </c>
    </row>
    <row r="820" spans="1:14" ht="12.75">
      <c r="A820" t="s">
        <v>1065</v>
      </c>
      <c r="B820">
        <v>2.49</v>
      </c>
      <c r="C820">
        <v>1.7</v>
      </c>
      <c r="D820">
        <v>2.17</v>
      </c>
      <c r="E820">
        <v>1.88</v>
      </c>
      <c r="F820">
        <v>1.98</v>
      </c>
      <c r="G820">
        <v>0.82</v>
      </c>
      <c r="H820">
        <v>1.09</v>
      </c>
      <c r="I820">
        <v>1.11</v>
      </c>
      <c r="J820">
        <v>0.87</v>
      </c>
      <c r="K820">
        <v>1.02</v>
      </c>
      <c r="L820">
        <v>1.22</v>
      </c>
      <c r="M820">
        <v>2.6</v>
      </c>
      <c r="N820">
        <v>18.95</v>
      </c>
    </row>
    <row r="821" spans="1:14" ht="12.75">
      <c r="A821" t="s">
        <v>883</v>
      </c>
      <c r="B821">
        <v>4.74</v>
      </c>
      <c r="C821">
        <v>3.07</v>
      </c>
      <c r="D821">
        <v>3.24</v>
      </c>
      <c r="E821">
        <v>2.47</v>
      </c>
      <c r="F821">
        <v>1.17</v>
      </c>
      <c r="G821">
        <v>0.18</v>
      </c>
      <c r="H821">
        <v>0.01</v>
      </c>
      <c r="I821">
        <v>0.04</v>
      </c>
      <c r="J821">
        <v>0.2</v>
      </c>
      <c r="K821">
        <v>1.26</v>
      </c>
      <c r="L821">
        <v>3.17</v>
      </c>
      <c r="M821">
        <v>4.16</v>
      </c>
      <c r="N821">
        <v>23.71</v>
      </c>
    </row>
    <row r="822" spans="1:14" ht="12.75">
      <c r="A822" t="s">
        <v>884</v>
      </c>
      <c r="B822">
        <v>3.3</v>
      </c>
      <c r="C822">
        <v>3.16</v>
      </c>
      <c r="D822">
        <v>2.41</v>
      </c>
      <c r="E822">
        <v>1.07</v>
      </c>
      <c r="F822">
        <v>0.24</v>
      </c>
      <c r="G822">
        <v>0.06</v>
      </c>
      <c r="H822">
        <v>0.02</v>
      </c>
      <c r="I822">
        <v>0.08</v>
      </c>
      <c r="J822">
        <v>0.28</v>
      </c>
      <c r="K822">
        <v>0.33</v>
      </c>
      <c r="L822">
        <v>1.55</v>
      </c>
      <c r="M822">
        <v>1.85</v>
      </c>
      <c r="N822">
        <v>14.35</v>
      </c>
    </row>
    <row r="823" spans="1:14" ht="12.75">
      <c r="A823" t="s">
        <v>885</v>
      </c>
      <c r="B823">
        <v>0.96</v>
      </c>
      <c r="C823">
        <v>1.22</v>
      </c>
      <c r="D823">
        <v>1.09</v>
      </c>
      <c r="E823">
        <v>0.33</v>
      </c>
      <c r="F823">
        <v>0.43</v>
      </c>
      <c r="G823">
        <v>0.14</v>
      </c>
      <c r="H823">
        <v>0.35</v>
      </c>
      <c r="I823">
        <v>0.63</v>
      </c>
      <c r="J823">
        <v>0.48</v>
      </c>
      <c r="K823">
        <v>0.29</v>
      </c>
      <c r="L823">
        <v>0.44</v>
      </c>
      <c r="M823">
        <v>0.54</v>
      </c>
      <c r="N823">
        <v>6.9</v>
      </c>
    </row>
    <row r="824" spans="1:14" ht="12.75">
      <c r="A824" t="s">
        <v>886</v>
      </c>
      <c r="B824">
        <v>3.26</v>
      </c>
      <c r="C824">
        <v>2.61</v>
      </c>
      <c r="D824">
        <v>1.8</v>
      </c>
      <c r="E824">
        <v>1</v>
      </c>
      <c r="F824">
        <v>0.27</v>
      </c>
      <c r="G824">
        <v>0.2</v>
      </c>
      <c r="H824">
        <v>0.03</v>
      </c>
      <c r="I824">
        <v>0.07</v>
      </c>
      <c r="J824">
        <v>0.34</v>
      </c>
      <c r="K824">
        <v>0.8</v>
      </c>
      <c r="L824">
        <v>2.37</v>
      </c>
      <c r="M824">
        <v>2.88</v>
      </c>
      <c r="N824">
        <v>15.63</v>
      </c>
    </row>
    <row r="825" spans="1:14" ht="12.75">
      <c r="A825" t="s">
        <v>887</v>
      </c>
      <c r="B825">
        <v>10.67</v>
      </c>
      <c r="C825">
        <v>8.09</v>
      </c>
      <c r="D825">
        <v>7.22</v>
      </c>
      <c r="E825">
        <v>3.16</v>
      </c>
      <c r="F825">
        <v>1.45</v>
      </c>
      <c r="G825">
        <v>0.3</v>
      </c>
      <c r="H825">
        <v>0.08</v>
      </c>
      <c r="I825">
        <v>0.24</v>
      </c>
      <c r="J825">
        <v>0.72</v>
      </c>
      <c r="K825">
        <v>2.95</v>
      </c>
      <c r="L825">
        <v>7.34</v>
      </c>
      <c r="M825">
        <v>9.02</v>
      </c>
      <c r="N825">
        <v>51.24</v>
      </c>
    </row>
    <row r="826" spans="1:14" ht="12.75">
      <c r="A826" t="s">
        <v>694</v>
      </c>
      <c r="B826">
        <v>11.03</v>
      </c>
      <c r="C826">
        <v>6.02</v>
      </c>
      <c r="D826">
        <v>6.24</v>
      </c>
      <c r="E826">
        <v>2.81</v>
      </c>
      <c r="F826">
        <v>1.54</v>
      </c>
      <c r="G826">
        <v>0.94</v>
      </c>
      <c r="H826">
        <v>0.05</v>
      </c>
      <c r="I826">
        <v>0.24</v>
      </c>
      <c r="J826">
        <v>0.71</v>
      </c>
      <c r="K826">
        <v>2.55</v>
      </c>
      <c r="L826" t="s">
        <v>1066</v>
      </c>
      <c r="M826">
        <v>0.36</v>
      </c>
      <c r="N826">
        <v>48.33</v>
      </c>
    </row>
    <row r="827" spans="1:14" ht="12.75">
      <c r="A827" t="s">
        <v>1068</v>
      </c>
      <c r="B827">
        <v>9.55</v>
      </c>
      <c r="C827">
        <v>7.33</v>
      </c>
      <c r="D827">
        <v>7.04</v>
      </c>
      <c r="E827">
        <v>3.38</v>
      </c>
      <c r="F827">
        <v>1.98</v>
      </c>
      <c r="G827">
        <v>0.64</v>
      </c>
      <c r="H827">
        <v>0.15</v>
      </c>
      <c r="I827">
        <v>0.4</v>
      </c>
      <c r="J827">
        <v>1.12</v>
      </c>
      <c r="K827">
        <v>3.24</v>
      </c>
      <c r="L827">
        <v>8.07</v>
      </c>
      <c r="M827">
        <v>9.49</v>
      </c>
      <c r="N827">
        <v>52.39</v>
      </c>
    </row>
    <row r="828" spans="1:14" ht="12.75">
      <c r="A828" t="s">
        <v>1069</v>
      </c>
      <c r="B828">
        <v>3.65</v>
      </c>
      <c r="C828">
        <v>3.29</v>
      </c>
      <c r="D828">
        <v>2.44</v>
      </c>
      <c r="E828">
        <v>1.1</v>
      </c>
      <c r="F828">
        <v>0.65</v>
      </c>
      <c r="G828">
        <v>0.32</v>
      </c>
      <c r="H828">
        <v>0.04</v>
      </c>
      <c r="I828">
        <v>0.13</v>
      </c>
      <c r="J828">
        <v>0.29</v>
      </c>
      <c r="K828">
        <v>0.97</v>
      </c>
      <c r="L828">
        <v>2.47</v>
      </c>
      <c r="M828">
        <v>2.71</v>
      </c>
      <c r="N828">
        <v>18.06</v>
      </c>
    </row>
    <row r="829" spans="1:14" ht="12.75">
      <c r="A829" t="s">
        <v>1070</v>
      </c>
      <c r="B829">
        <v>5.13</v>
      </c>
      <c r="C829">
        <v>4.07</v>
      </c>
      <c r="D829">
        <v>3.01</v>
      </c>
      <c r="E829">
        <v>1.22</v>
      </c>
      <c r="F829">
        <v>0.51</v>
      </c>
      <c r="G829">
        <v>0.15</v>
      </c>
      <c r="H829">
        <v>0.02</v>
      </c>
      <c r="I829">
        <v>0.05</v>
      </c>
      <c r="J829">
        <v>0.26</v>
      </c>
      <c r="K829">
        <v>1</v>
      </c>
      <c r="L829">
        <v>2.72</v>
      </c>
      <c r="M829">
        <v>3.76</v>
      </c>
      <c r="N829">
        <v>21.9</v>
      </c>
    </row>
    <row r="830" spans="1:14" ht="12.75">
      <c r="A830" t="s">
        <v>775</v>
      </c>
      <c r="B830">
        <v>2.7</v>
      </c>
      <c r="C830">
        <v>2.34</v>
      </c>
      <c r="D830">
        <v>1.7</v>
      </c>
      <c r="E830">
        <v>0.79</v>
      </c>
      <c r="F830">
        <v>0.22</v>
      </c>
      <c r="G830">
        <v>0.06</v>
      </c>
      <c r="H830">
        <v>0.09</v>
      </c>
      <c r="I830">
        <v>0.25</v>
      </c>
      <c r="J830">
        <v>0.38</v>
      </c>
      <c r="K830">
        <v>0.32</v>
      </c>
      <c r="L830">
        <v>1.13</v>
      </c>
      <c r="M830">
        <v>1.9</v>
      </c>
      <c r="N830">
        <v>11.88</v>
      </c>
    </row>
    <row r="831" spans="1:14" ht="12.75">
      <c r="A831" t="s">
        <v>1071</v>
      </c>
      <c r="B831">
        <v>3.61</v>
      </c>
      <c r="C831">
        <v>2.99</v>
      </c>
      <c r="D831">
        <v>2.21</v>
      </c>
      <c r="E831">
        <v>1.09</v>
      </c>
      <c r="F831">
        <v>0.85</v>
      </c>
      <c r="G831">
        <v>0.55</v>
      </c>
      <c r="H831">
        <v>0.53</v>
      </c>
      <c r="I831">
        <v>0.6</v>
      </c>
      <c r="J831">
        <v>0.8</v>
      </c>
      <c r="K831">
        <v>1.34</v>
      </c>
      <c r="L831">
        <v>3.01</v>
      </c>
      <c r="M831">
        <v>3.59</v>
      </c>
      <c r="N831">
        <v>21.17</v>
      </c>
    </row>
    <row r="832" spans="1:14" ht="12.75">
      <c r="A832" t="s">
        <v>1072</v>
      </c>
      <c r="B832">
        <v>4.15</v>
      </c>
      <c r="C832">
        <v>3.61</v>
      </c>
      <c r="D832">
        <v>2.7</v>
      </c>
      <c r="E832">
        <v>1.25</v>
      </c>
      <c r="F832">
        <v>0.47</v>
      </c>
      <c r="G832">
        <v>0.15</v>
      </c>
      <c r="H832">
        <v>0.02</v>
      </c>
      <c r="I832">
        <v>0.05</v>
      </c>
      <c r="J832">
        <v>0.34</v>
      </c>
      <c r="K832">
        <v>1.02</v>
      </c>
      <c r="L832">
        <v>2.42</v>
      </c>
      <c r="M832">
        <v>3.07</v>
      </c>
      <c r="N832">
        <v>19.25</v>
      </c>
    </row>
    <row r="833" spans="1:14" ht="12.75">
      <c r="A833" t="s">
        <v>1073</v>
      </c>
      <c r="B833">
        <v>6.52</v>
      </c>
      <c r="C833">
        <v>5.93</v>
      </c>
      <c r="D833">
        <v>4.8</v>
      </c>
      <c r="E833">
        <v>1.68</v>
      </c>
      <c r="F833">
        <v>0.67</v>
      </c>
      <c r="G833">
        <v>0.14</v>
      </c>
      <c r="H833">
        <v>0.04</v>
      </c>
      <c r="I833">
        <v>0.17</v>
      </c>
      <c r="J833">
        <v>0.3</v>
      </c>
      <c r="K833">
        <v>1.41</v>
      </c>
      <c r="L833">
        <v>4</v>
      </c>
      <c r="M833">
        <v>4.61</v>
      </c>
      <c r="N833">
        <v>30.27</v>
      </c>
    </row>
    <row r="834" spans="1:14" ht="12.75">
      <c r="A834" t="s">
        <v>1074</v>
      </c>
      <c r="B834">
        <v>9.9</v>
      </c>
      <c r="C834">
        <v>7.63</v>
      </c>
      <c r="D834">
        <v>6.51</v>
      </c>
      <c r="E834">
        <v>3.49</v>
      </c>
      <c r="F834">
        <v>0.73</v>
      </c>
      <c r="G834">
        <v>0.25</v>
      </c>
      <c r="H834">
        <v>0.1</v>
      </c>
      <c r="I834">
        <v>0.13</v>
      </c>
      <c r="J834">
        <v>0.62</v>
      </c>
      <c r="K834">
        <v>2.13</v>
      </c>
      <c r="L834">
        <v>6.51</v>
      </c>
      <c r="M834">
        <v>8.09</v>
      </c>
      <c r="N834">
        <v>46.09</v>
      </c>
    </row>
    <row r="835" spans="1:14" ht="12.75">
      <c r="A835" t="s">
        <v>1075</v>
      </c>
      <c r="B835">
        <v>3.54</v>
      </c>
      <c r="C835">
        <v>2.67</v>
      </c>
      <c r="D835">
        <v>2.37</v>
      </c>
      <c r="E835">
        <v>1.08</v>
      </c>
      <c r="F835">
        <v>0.27</v>
      </c>
      <c r="G835">
        <v>0.04</v>
      </c>
      <c r="H835">
        <v>0.01</v>
      </c>
      <c r="I835">
        <v>0.14</v>
      </c>
      <c r="J835">
        <v>0.27</v>
      </c>
      <c r="K835">
        <v>0.23</v>
      </c>
      <c r="L835">
        <v>1.66</v>
      </c>
      <c r="M835">
        <v>1.82</v>
      </c>
      <c r="N835">
        <v>14.1</v>
      </c>
    </row>
    <row r="836" spans="1:14" ht="12.75">
      <c r="A836" t="s">
        <v>1076</v>
      </c>
      <c r="B836">
        <v>6.9</v>
      </c>
      <c r="C836">
        <v>6.32</v>
      </c>
      <c r="D836">
        <v>5.4</v>
      </c>
      <c r="E836">
        <v>2.92</v>
      </c>
      <c r="F836">
        <v>1.51</v>
      </c>
      <c r="G836">
        <v>0.71</v>
      </c>
      <c r="H836">
        <v>0.43</v>
      </c>
      <c r="I836">
        <v>0.2</v>
      </c>
      <c r="J836">
        <v>0.81</v>
      </c>
      <c r="K836">
        <v>1.86</v>
      </c>
      <c r="L836">
        <v>4.71</v>
      </c>
      <c r="M836">
        <v>5.81</v>
      </c>
      <c r="N836">
        <v>37.58</v>
      </c>
    </row>
    <row r="837" spans="1:14" ht="12.75">
      <c r="A837" t="s">
        <v>1077</v>
      </c>
      <c r="B837">
        <v>3.52</v>
      </c>
      <c r="C837">
        <v>2.16</v>
      </c>
      <c r="D837">
        <v>1.8</v>
      </c>
      <c r="E837">
        <v>0.99</v>
      </c>
      <c r="F837">
        <v>0.97</v>
      </c>
      <c r="G837">
        <v>0.97</v>
      </c>
      <c r="H837">
        <v>0.42</v>
      </c>
      <c r="I837">
        <v>0.6</v>
      </c>
      <c r="J837">
        <v>0.65</v>
      </c>
      <c r="K837">
        <v>1.29</v>
      </c>
      <c r="L837">
        <v>2.57</v>
      </c>
      <c r="M837">
        <v>3.67</v>
      </c>
      <c r="N837">
        <v>19.61</v>
      </c>
    </row>
    <row r="838" spans="1:14" ht="12.75">
      <c r="A838" t="s">
        <v>1078</v>
      </c>
      <c r="B838">
        <v>1.07</v>
      </c>
      <c r="C838">
        <v>0.38</v>
      </c>
      <c r="D838">
        <v>1.11</v>
      </c>
      <c r="E838">
        <v>0.57</v>
      </c>
      <c r="F838">
        <v>0.17</v>
      </c>
      <c r="G838">
        <v>0</v>
      </c>
      <c r="H838">
        <v>0.56</v>
      </c>
      <c r="I838">
        <v>0.25</v>
      </c>
      <c r="J838">
        <v>0.45</v>
      </c>
      <c r="K838">
        <v>0.18</v>
      </c>
      <c r="L838">
        <v>0.36</v>
      </c>
      <c r="M838">
        <v>1.2</v>
      </c>
      <c r="N838">
        <v>6.3</v>
      </c>
    </row>
  </sheetData>
  <sheetProtection password="E65D" sheet="1" objects="1" scenarios="1"/>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T41"/>
  <sheetViews>
    <sheetView workbookViewId="0" topLeftCell="A1">
      <selection activeCell="I48" sqref="I48"/>
    </sheetView>
  </sheetViews>
  <sheetFormatPr defaultColWidth="11.00390625" defaultRowHeight="12.75"/>
  <cols>
    <col min="1" max="1" width="6.625" style="0" customWidth="1"/>
    <col min="2" max="2" width="9.25390625" style="0" customWidth="1"/>
    <col min="3" max="3" width="21.00390625" style="0" bestFit="1" customWidth="1"/>
    <col min="4" max="4" width="19.75390625" style="0" customWidth="1"/>
    <col min="5" max="5" width="7.25390625" style="0" customWidth="1"/>
    <col min="6" max="17" width="5.125" style="0" customWidth="1"/>
  </cols>
  <sheetData>
    <row r="1" ht="12.75">
      <c r="A1" s="3" t="s">
        <v>1031</v>
      </c>
    </row>
    <row r="3" spans="1:8" ht="12.75">
      <c r="A3" s="136" t="s">
        <v>1030</v>
      </c>
      <c r="B3" s="136"/>
      <c r="C3" s="136"/>
      <c r="D3" s="136"/>
      <c r="E3" s="136"/>
      <c r="F3" s="136"/>
      <c r="G3" s="136"/>
      <c r="H3" s="136"/>
    </row>
    <row r="4" spans="1:8" ht="12.75">
      <c r="A4" s="136"/>
      <c r="B4" s="136"/>
      <c r="C4" s="136"/>
      <c r="D4" s="136"/>
      <c r="E4" s="136"/>
      <c r="F4" s="136"/>
      <c r="G4" s="136"/>
      <c r="H4" s="136"/>
    </row>
    <row r="5" spans="1:8" ht="12.75">
      <c r="A5" s="136"/>
      <c r="B5" s="136"/>
      <c r="C5" s="136"/>
      <c r="D5" s="136"/>
      <c r="E5" s="136"/>
      <c r="F5" s="136"/>
      <c r="G5" s="136"/>
      <c r="H5" s="136"/>
    </row>
    <row r="6" spans="1:8" ht="12.75">
      <c r="A6" s="136"/>
      <c r="B6" s="136"/>
      <c r="C6" s="136"/>
      <c r="D6" s="136"/>
      <c r="E6" s="136"/>
      <c r="F6" s="136"/>
      <c r="G6" s="136"/>
      <c r="H6" s="136"/>
    </row>
    <row r="7" spans="1:8" ht="12.75">
      <c r="A7" s="136"/>
      <c r="B7" s="136"/>
      <c r="C7" s="136"/>
      <c r="D7" s="136"/>
      <c r="E7" s="136"/>
      <c r="F7" s="136"/>
      <c r="G7" s="136"/>
      <c r="H7" s="136"/>
    </row>
    <row r="9" ht="12.75">
      <c r="A9" t="s">
        <v>1299</v>
      </c>
    </row>
    <row r="10" ht="12.75">
      <c r="A10" s="4" t="s">
        <v>1300</v>
      </c>
    </row>
    <row r="11" spans="1:2" ht="12.75">
      <c r="A11">
        <v>25</v>
      </c>
      <c r="B11" t="s">
        <v>1298</v>
      </c>
    </row>
    <row r="12" ht="12.75">
      <c r="A12" s="4" t="s">
        <v>1301</v>
      </c>
    </row>
    <row r="13" spans="1:2" ht="12.75">
      <c r="A13">
        <v>15</v>
      </c>
      <c r="B13" t="s">
        <v>1298</v>
      </c>
    </row>
    <row r="16" spans="1:4" ht="12.75">
      <c r="A16" t="s">
        <v>1032</v>
      </c>
      <c r="B16" t="s">
        <v>1302</v>
      </c>
      <c r="C16" t="s">
        <v>1303</v>
      </c>
      <c r="D16" t="s">
        <v>1304</v>
      </c>
    </row>
    <row r="17" spans="1:4" ht="12.75">
      <c r="A17">
        <v>1</v>
      </c>
      <c r="B17">
        <v>2</v>
      </c>
      <c r="C17">
        <f>B17*$A$11</f>
        <v>50</v>
      </c>
      <c r="D17">
        <f>B17*($A$13+$A$11)</f>
        <v>80</v>
      </c>
    </row>
    <row r="18" spans="1:4" ht="12.75">
      <c r="A18">
        <v>2</v>
      </c>
      <c r="B18">
        <v>3</v>
      </c>
      <c r="C18">
        <f>B18*$A$11</f>
        <v>75</v>
      </c>
      <c r="D18">
        <f>B18*($A$13+$A$11)</f>
        <v>120</v>
      </c>
    </row>
    <row r="19" spans="1:4" ht="12.75">
      <c r="A19">
        <v>3</v>
      </c>
      <c r="B19">
        <v>4</v>
      </c>
      <c r="C19">
        <f>B19*$A$11</f>
        <v>100</v>
      </c>
      <c r="D19">
        <f>B19*($A$13+$A$11)</f>
        <v>160</v>
      </c>
    </row>
    <row r="20" spans="1:4" ht="12.75">
      <c r="A20">
        <v>4</v>
      </c>
      <c r="B20">
        <v>5</v>
      </c>
      <c r="C20">
        <f>B20*$A$11</f>
        <v>125</v>
      </c>
      <c r="D20">
        <f>B20*($A$13+$A$11)</f>
        <v>200</v>
      </c>
    </row>
    <row r="21" spans="1:4" ht="12.75">
      <c r="A21">
        <v>5</v>
      </c>
      <c r="B21">
        <v>6</v>
      </c>
      <c r="C21">
        <f>B21*$A$11</f>
        <v>150</v>
      </c>
      <c r="D21">
        <f>B21*($A$13+$A$11)</f>
        <v>240</v>
      </c>
    </row>
    <row r="22" spans="1:4" ht="12.75">
      <c r="A22">
        <v>6</v>
      </c>
      <c r="B22">
        <v>7</v>
      </c>
      <c r="C22">
        <f>B22*$A$11</f>
        <v>175</v>
      </c>
      <c r="D22">
        <f>B22*($A$13+$A$11)</f>
        <v>280</v>
      </c>
    </row>
    <row r="28" ht="12.75">
      <c r="A28" s="17" t="s">
        <v>1105</v>
      </c>
    </row>
    <row r="30" ht="12.75">
      <c r="F30" t="s">
        <v>1106</v>
      </c>
    </row>
    <row r="31" spans="6:17" ht="12.75">
      <c r="F31" t="s">
        <v>1107</v>
      </c>
      <c r="G31" t="s">
        <v>1108</v>
      </c>
      <c r="H31" t="s">
        <v>1346</v>
      </c>
      <c r="I31" t="s">
        <v>1347</v>
      </c>
      <c r="J31" t="s">
        <v>88</v>
      </c>
      <c r="K31" t="s">
        <v>89</v>
      </c>
      <c r="L31" t="s">
        <v>90</v>
      </c>
      <c r="M31" t="s">
        <v>91</v>
      </c>
      <c r="N31" t="s">
        <v>92</v>
      </c>
      <c r="O31" t="s">
        <v>93</v>
      </c>
      <c r="P31" t="s">
        <v>94</v>
      </c>
      <c r="Q31" t="s">
        <v>95</v>
      </c>
    </row>
    <row r="32" spans="4:17" ht="12.75">
      <c r="D32" s="18" t="s">
        <v>1348</v>
      </c>
      <c r="F32" t="str">
        <f>Calculator!F10</f>
        <v>-</v>
      </c>
      <c r="G32" t="str">
        <f>Calculator!G10</f>
        <v>-</v>
      </c>
      <c r="H32" t="str">
        <f>Calculator!H10</f>
        <v>-</v>
      </c>
      <c r="I32" t="str">
        <f>Calculator!I10</f>
        <v>-</v>
      </c>
      <c r="J32" t="str">
        <f>Calculator!J10</f>
        <v>-</v>
      </c>
      <c r="K32" t="str">
        <f>Calculator!K10</f>
        <v>-</v>
      </c>
      <c r="L32" t="str">
        <f>Calculator!L10</f>
        <v>-</v>
      </c>
      <c r="M32" t="str">
        <f>Calculator!M10</f>
        <v>-</v>
      </c>
      <c r="N32" t="str">
        <f>Calculator!N10</f>
        <v>-</v>
      </c>
      <c r="O32" t="str">
        <f>Calculator!O10</f>
        <v>-</v>
      </c>
      <c r="P32" t="str">
        <f>Calculator!P10</f>
        <v>-</v>
      </c>
      <c r="Q32" t="str">
        <f>Calculator!Q10</f>
        <v>-</v>
      </c>
    </row>
    <row r="33" spans="4:17" ht="12.75">
      <c r="D33" s="18" t="s">
        <v>1349</v>
      </c>
      <c r="F33" t="str">
        <f>Calculator!F16</f>
        <v>-</v>
      </c>
      <c r="G33" t="str">
        <f>Calculator!G16</f>
        <v>-</v>
      </c>
      <c r="H33" t="str">
        <f>Calculator!H16</f>
        <v>-</v>
      </c>
      <c r="I33" t="str">
        <f>Calculator!I16</f>
        <v>-</v>
      </c>
      <c r="J33" t="str">
        <f>Calculator!J16</f>
        <v>-</v>
      </c>
      <c r="K33" t="str">
        <f>Calculator!K16</f>
        <v>-</v>
      </c>
      <c r="L33" t="str">
        <f>Calculator!L16</f>
        <v>-</v>
      </c>
      <c r="M33" t="str">
        <f>Calculator!M16</f>
        <v>-</v>
      </c>
      <c r="N33" t="str">
        <f>Calculator!N16</f>
        <v>-</v>
      </c>
      <c r="O33" t="str">
        <f>Calculator!O16</f>
        <v>-</v>
      </c>
      <c r="P33" t="str">
        <f>Calculator!P16</f>
        <v>-</v>
      </c>
      <c r="Q33" t="str">
        <f>Calculator!Q16</f>
        <v>-</v>
      </c>
    </row>
    <row r="34" spans="4:17" ht="12.75">
      <c r="D34" s="18" t="s">
        <v>1350</v>
      </c>
      <c r="F34">
        <f>IF(OR(F32="-",F33="-"),0,IF(F33-F32&lt;0,0,F33-F32))</f>
        <v>0</v>
      </c>
      <c r="G34">
        <f aca="true" t="shared" si="0" ref="G34:Q34">IF(OR(G32="-",G33="-"),0,IF(G33-G32&lt;0,0,G33-G32))</f>
        <v>0</v>
      </c>
      <c r="H34">
        <f t="shared" si="0"/>
        <v>0</v>
      </c>
      <c r="I34">
        <f t="shared" si="0"/>
        <v>0</v>
      </c>
      <c r="J34">
        <f t="shared" si="0"/>
        <v>0</v>
      </c>
      <c r="K34">
        <f t="shared" si="0"/>
        <v>0</v>
      </c>
      <c r="L34">
        <f t="shared" si="0"/>
        <v>0</v>
      </c>
      <c r="M34">
        <f t="shared" si="0"/>
        <v>0</v>
      </c>
      <c r="N34">
        <f t="shared" si="0"/>
        <v>0</v>
      </c>
      <c r="O34">
        <f t="shared" si="0"/>
        <v>0</v>
      </c>
      <c r="P34">
        <f t="shared" si="0"/>
        <v>0</v>
      </c>
      <c r="Q34">
        <f t="shared" si="0"/>
        <v>0</v>
      </c>
    </row>
    <row r="35" spans="4:17" ht="12.75">
      <c r="D35" s="18" t="s">
        <v>1351</v>
      </c>
      <c r="F35">
        <f>F34/12</f>
        <v>0</v>
      </c>
      <c r="G35">
        <f aca="true" t="shared" si="1" ref="G35:Q35">G34/12</f>
        <v>0</v>
      </c>
      <c r="H35">
        <f t="shared" si="1"/>
        <v>0</v>
      </c>
      <c r="I35">
        <f t="shared" si="1"/>
        <v>0</v>
      </c>
      <c r="J35">
        <f t="shared" si="1"/>
        <v>0</v>
      </c>
      <c r="K35">
        <f t="shared" si="1"/>
        <v>0</v>
      </c>
      <c r="L35">
        <f t="shared" si="1"/>
        <v>0</v>
      </c>
      <c r="M35">
        <f t="shared" si="1"/>
        <v>0</v>
      </c>
      <c r="N35">
        <f t="shared" si="1"/>
        <v>0</v>
      </c>
      <c r="O35">
        <f t="shared" si="1"/>
        <v>0</v>
      </c>
      <c r="P35">
        <f t="shared" si="1"/>
        <v>0</v>
      </c>
      <c r="Q35">
        <f t="shared" si="1"/>
        <v>0</v>
      </c>
    </row>
    <row r="36" spans="4:17" ht="12.75">
      <c r="D36" s="18" t="s">
        <v>1358</v>
      </c>
      <c r="E36" t="s">
        <v>1357</v>
      </c>
      <c r="F36">
        <f>Yard*F35</f>
        <v>0</v>
      </c>
      <c r="G36">
        <f aca="true" t="shared" si="2" ref="G36:Q36">Yard*G35</f>
        <v>0</v>
      </c>
      <c r="H36">
        <f t="shared" si="2"/>
        <v>0</v>
      </c>
      <c r="I36">
        <f t="shared" si="2"/>
        <v>0</v>
      </c>
      <c r="J36">
        <f t="shared" si="2"/>
        <v>0</v>
      </c>
      <c r="K36">
        <f t="shared" si="2"/>
        <v>0</v>
      </c>
      <c r="L36">
        <f t="shared" si="2"/>
        <v>0</v>
      </c>
      <c r="M36">
        <f t="shared" si="2"/>
        <v>0</v>
      </c>
      <c r="N36">
        <f t="shared" si="2"/>
        <v>0</v>
      </c>
      <c r="O36">
        <f t="shared" si="2"/>
        <v>0</v>
      </c>
      <c r="P36">
        <f t="shared" si="2"/>
        <v>0</v>
      </c>
      <c r="Q36">
        <f t="shared" si="2"/>
        <v>0</v>
      </c>
    </row>
    <row r="37" spans="4:20" ht="12.75">
      <c r="D37" s="18" t="s">
        <v>1362</v>
      </c>
      <c r="E37" t="s">
        <v>1359</v>
      </c>
      <c r="F37">
        <f>F36*7.48</f>
        <v>0</v>
      </c>
      <c r="G37">
        <f aca="true" t="shared" si="3" ref="G37:Q37">G36*7.48</f>
        <v>0</v>
      </c>
      <c r="H37">
        <f t="shared" si="3"/>
        <v>0</v>
      </c>
      <c r="I37">
        <f t="shared" si="3"/>
        <v>0</v>
      </c>
      <c r="J37">
        <f t="shared" si="3"/>
        <v>0</v>
      </c>
      <c r="K37">
        <f t="shared" si="3"/>
        <v>0</v>
      </c>
      <c r="L37">
        <f t="shared" si="3"/>
        <v>0</v>
      </c>
      <c r="M37">
        <f t="shared" si="3"/>
        <v>0</v>
      </c>
      <c r="N37">
        <f t="shared" si="3"/>
        <v>0</v>
      </c>
      <c r="O37">
        <f t="shared" si="3"/>
        <v>0</v>
      </c>
      <c r="P37">
        <f t="shared" si="3"/>
        <v>0</v>
      </c>
      <c r="Q37">
        <f t="shared" si="3"/>
        <v>0</v>
      </c>
      <c r="S37" t="s">
        <v>1353</v>
      </c>
      <c r="T37" t="s">
        <v>1355</v>
      </c>
    </row>
    <row r="38" spans="4:17" ht="12.75">
      <c r="D38" s="18" t="s">
        <v>1352</v>
      </c>
      <c r="F38">
        <v>31</v>
      </c>
      <c r="G38">
        <v>28</v>
      </c>
      <c r="H38">
        <v>31</v>
      </c>
      <c r="I38">
        <v>30</v>
      </c>
      <c r="J38">
        <v>31</v>
      </c>
      <c r="K38">
        <v>30</v>
      </c>
      <c r="L38">
        <v>31</v>
      </c>
      <c r="M38">
        <v>31</v>
      </c>
      <c r="N38">
        <v>30</v>
      </c>
      <c r="O38">
        <v>31</v>
      </c>
      <c r="P38">
        <v>30</v>
      </c>
      <c r="Q38">
        <v>31</v>
      </c>
    </row>
    <row r="39" spans="4:19" ht="12.75">
      <c r="D39" s="18" t="s">
        <v>1167</v>
      </c>
      <c r="E39" t="s">
        <v>1360</v>
      </c>
      <c r="F39">
        <f>IF(AvailableGrey="-",0,AvailableGrey*F38)</f>
        <v>0</v>
      </c>
      <c r="G39">
        <f aca="true" t="shared" si="4" ref="G39:Q39">IF(AvailableGrey="-",0,AvailableGrey*G38)</f>
        <v>0</v>
      </c>
      <c r="H39">
        <f t="shared" si="4"/>
        <v>0</v>
      </c>
      <c r="I39">
        <f t="shared" si="4"/>
        <v>0</v>
      </c>
      <c r="J39">
        <f t="shared" si="4"/>
        <v>0</v>
      </c>
      <c r="K39">
        <f t="shared" si="4"/>
        <v>0</v>
      </c>
      <c r="L39">
        <f t="shared" si="4"/>
        <v>0</v>
      </c>
      <c r="M39">
        <f t="shared" si="4"/>
        <v>0</v>
      </c>
      <c r="N39">
        <f t="shared" si="4"/>
        <v>0</v>
      </c>
      <c r="O39">
        <f t="shared" si="4"/>
        <v>0</v>
      </c>
      <c r="P39">
        <f t="shared" si="4"/>
        <v>0</v>
      </c>
      <c r="Q39">
        <f t="shared" si="4"/>
        <v>0</v>
      </c>
      <c r="S39">
        <f>SUM(F39:Q39)</f>
        <v>0</v>
      </c>
    </row>
    <row r="40" spans="4:20" ht="12.75">
      <c r="D40" s="18" t="s">
        <v>1361</v>
      </c>
      <c r="E40" t="s">
        <v>1360</v>
      </c>
      <c r="F40">
        <f>MIN(F37,F39)</f>
        <v>0</v>
      </c>
      <c r="G40">
        <f aca="true" t="shared" si="5" ref="G40:Q40">MIN(G37,G39)</f>
        <v>0</v>
      </c>
      <c r="H40">
        <f t="shared" si="5"/>
        <v>0</v>
      </c>
      <c r="I40">
        <f t="shared" si="5"/>
        <v>0</v>
      </c>
      <c r="J40">
        <f t="shared" si="5"/>
        <v>0</v>
      </c>
      <c r="K40">
        <f t="shared" si="5"/>
        <v>0</v>
      </c>
      <c r="L40">
        <f t="shared" si="5"/>
        <v>0</v>
      </c>
      <c r="M40">
        <f t="shared" si="5"/>
        <v>0</v>
      </c>
      <c r="N40">
        <f t="shared" si="5"/>
        <v>0</v>
      </c>
      <c r="O40">
        <f t="shared" si="5"/>
        <v>0</v>
      </c>
      <c r="P40">
        <f t="shared" si="5"/>
        <v>0</v>
      </c>
      <c r="Q40">
        <f t="shared" si="5"/>
        <v>0</v>
      </c>
      <c r="S40" s="20">
        <f>SUM(F40:Q40)</f>
        <v>0</v>
      </c>
      <c r="T40">
        <f>S40/365</f>
        <v>0</v>
      </c>
    </row>
    <row r="41" spans="4:19" ht="12.75">
      <c r="D41" s="18"/>
      <c r="F41" s="19"/>
      <c r="G41" s="19"/>
      <c r="H41" s="19"/>
      <c r="I41" s="19"/>
      <c r="J41" s="19"/>
      <c r="K41" s="19"/>
      <c r="L41" s="19"/>
      <c r="M41" s="19"/>
      <c r="N41" s="19"/>
      <c r="O41" s="19"/>
      <c r="P41" s="19"/>
      <c r="Q41" s="19"/>
      <c r="R41" s="18" t="s">
        <v>1354</v>
      </c>
      <c r="S41" s="19" t="str">
        <f>IF(S39=0,"-",S40/S39)</f>
        <v>-</v>
      </c>
    </row>
  </sheetData>
  <sheetProtection password="E65D" sheet="1" objects="1" scenarios="1"/>
  <mergeCells count="1">
    <mergeCell ref="A3:H7"/>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M38"/>
  <sheetViews>
    <sheetView workbookViewId="0" topLeftCell="A1">
      <selection activeCell="M6" sqref="M6"/>
    </sheetView>
  </sheetViews>
  <sheetFormatPr defaultColWidth="11.00390625" defaultRowHeight="12.75"/>
  <cols>
    <col min="2" max="2" width="20.25390625" style="0" bestFit="1" customWidth="1"/>
    <col min="6" max="6" width="15.25390625" style="0" customWidth="1"/>
    <col min="7" max="9" width="9.25390625" style="0" customWidth="1"/>
  </cols>
  <sheetData>
    <row r="1" spans="3:12" ht="12.75">
      <c r="C1" t="s">
        <v>1193</v>
      </c>
      <c r="L1" t="s">
        <v>1387</v>
      </c>
    </row>
    <row r="2" spans="1:11" ht="12.75">
      <c r="A2" s="30" t="s">
        <v>1276</v>
      </c>
      <c r="F2" s="136" t="s">
        <v>1316</v>
      </c>
      <c r="G2" s="29"/>
      <c r="H2" s="29"/>
      <c r="I2" s="29"/>
      <c r="K2" s="136" t="s">
        <v>1317</v>
      </c>
    </row>
    <row r="3" spans="2:11" ht="12.75">
      <c r="B3" t="s">
        <v>1194</v>
      </c>
      <c r="C3" t="s">
        <v>1195</v>
      </c>
      <c r="F3" s="136"/>
      <c r="G3" s="1" t="s">
        <v>1391</v>
      </c>
      <c r="H3" s="1"/>
      <c r="I3" s="1"/>
      <c r="K3" s="136"/>
    </row>
    <row r="4" spans="2:13" ht="12.75">
      <c r="B4" t="s">
        <v>270</v>
      </c>
      <c r="C4" t="s">
        <v>297</v>
      </c>
      <c r="D4" t="s">
        <v>1343</v>
      </c>
      <c r="E4" t="s">
        <v>1344</v>
      </c>
      <c r="F4" s="136"/>
      <c r="G4" s="29" t="s">
        <v>1390</v>
      </c>
      <c r="H4" s="29" t="s">
        <v>1344</v>
      </c>
      <c r="I4" s="29" t="s">
        <v>1343</v>
      </c>
      <c r="J4" t="s">
        <v>1388</v>
      </c>
      <c r="K4" s="136"/>
      <c r="L4" t="s">
        <v>1389</v>
      </c>
      <c r="M4" t="s">
        <v>1278</v>
      </c>
    </row>
    <row r="5" spans="2:13" ht="12.75">
      <c r="B5" t="s">
        <v>1196</v>
      </c>
      <c r="C5">
        <v>4</v>
      </c>
      <c r="D5">
        <v>4</v>
      </c>
      <c r="E5">
        <v>8</v>
      </c>
      <c r="F5">
        <v>4.5</v>
      </c>
      <c r="G5" s="36">
        <f>ROUNDUP(Length*12/(E5+0.5),0)</f>
        <v>9</v>
      </c>
      <c r="H5" s="36" t="e">
        <f>ROUNDUP(Width*12/(E5+0.5),0)</f>
        <v>#VALUE!</v>
      </c>
      <c r="I5" s="36" t="e">
        <f>ROUNDUP((Depth+6)/D5,0)</f>
        <v>#VALUE!</v>
      </c>
      <c r="J5" s="35" t="e">
        <f>(Perimeter)*(Depth+6)/12</f>
        <v>#VALUE!</v>
      </c>
      <c r="K5" t="e">
        <f>ROUNDUP(2*(G5+H5)*I5,0)</f>
        <v>#VALUE!</v>
      </c>
      <c r="L5" t="e">
        <f>ROUND(K5/40,0)</f>
        <v>#VALUE!</v>
      </c>
      <c r="M5" s="69">
        <v>0.4</v>
      </c>
    </row>
    <row r="6" spans="2:13" ht="12.75">
      <c r="B6" t="s">
        <v>1197</v>
      </c>
      <c r="C6">
        <v>4</v>
      </c>
      <c r="D6">
        <v>3.2</v>
      </c>
      <c r="E6">
        <v>8</v>
      </c>
      <c r="F6">
        <v>5.65</v>
      </c>
      <c r="G6" s="36">
        <f aca="true" t="shared" si="0" ref="G6:G14">ROUNDUP(Length*12/(E6+0.5),0)</f>
        <v>9</v>
      </c>
      <c r="H6" s="36" t="e">
        <f aca="true" t="shared" si="1" ref="H6:H14">ROUNDUP(Width*12/(E6+0.5),0)</f>
        <v>#VALUE!</v>
      </c>
      <c r="I6" s="36" t="e">
        <f aca="true" t="shared" si="2" ref="I6:I14">ROUNDUP((Depth+6)/D6,0)</f>
        <v>#VALUE!</v>
      </c>
      <c r="J6" s="35" t="e">
        <f aca="true" t="shared" si="3" ref="J6:J14">(Perimeter/12)*(Depth+6)</f>
        <v>#VALUE!</v>
      </c>
      <c r="K6" t="e">
        <f aca="true" t="shared" si="4" ref="K6:K14">ROUNDUP(2*(G6+H6)*I6,0)</f>
        <v>#VALUE!</v>
      </c>
      <c r="L6" t="e">
        <f aca="true" t="shared" si="5" ref="L6:L14">ROUND(K6/40,0)</f>
        <v>#VALUE!</v>
      </c>
      <c r="M6" s="69">
        <v>0.33</v>
      </c>
    </row>
    <row r="7" spans="2:13" ht="12.75">
      <c r="B7" t="s">
        <v>1198</v>
      </c>
      <c r="C7">
        <v>4</v>
      </c>
      <c r="D7">
        <v>3</v>
      </c>
      <c r="E7">
        <v>8</v>
      </c>
      <c r="F7">
        <v>5.5</v>
      </c>
      <c r="G7" s="36">
        <f t="shared" si="0"/>
        <v>9</v>
      </c>
      <c r="H7" s="36" t="e">
        <f t="shared" si="1"/>
        <v>#VALUE!</v>
      </c>
      <c r="I7" s="36" t="e">
        <f t="shared" si="2"/>
        <v>#VALUE!</v>
      </c>
      <c r="J7" s="35" t="e">
        <f t="shared" si="3"/>
        <v>#VALUE!</v>
      </c>
      <c r="K7" t="e">
        <f t="shared" si="4"/>
        <v>#VALUE!</v>
      </c>
      <c r="L7" t="e">
        <f t="shared" si="5"/>
        <v>#VALUE!</v>
      </c>
      <c r="M7" s="69">
        <v>0.33</v>
      </c>
    </row>
    <row r="8" spans="2:13" ht="12.75">
      <c r="B8" t="s">
        <v>1199</v>
      </c>
      <c r="C8">
        <v>3.375</v>
      </c>
      <c r="D8">
        <v>3</v>
      </c>
      <c r="E8">
        <v>10</v>
      </c>
      <c r="F8">
        <v>4.8</v>
      </c>
      <c r="G8" s="36">
        <f t="shared" si="0"/>
        <v>7</v>
      </c>
      <c r="H8" s="36" t="e">
        <f t="shared" si="1"/>
        <v>#VALUE!</v>
      </c>
      <c r="I8" s="36" t="e">
        <f t="shared" si="2"/>
        <v>#VALUE!</v>
      </c>
      <c r="J8" s="35" t="e">
        <f t="shared" si="3"/>
        <v>#VALUE!</v>
      </c>
      <c r="K8" t="e">
        <f t="shared" si="4"/>
        <v>#VALUE!</v>
      </c>
      <c r="L8" t="e">
        <f t="shared" si="5"/>
        <v>#VALUE!</v>
      </c>
      <c r="M8" s="69">
        <v>0.4</v>
      </c>
    </row>
    <row r="9" spans="2:13" ht="12.75">
      <c r="B9" t="s">
        <v>1200</v>
      </c>
      <c r="C9">
        <v>4</v>
      </c>
      <c r="D9">
        <v>2.67</v>
      </c>
      <c r="E9">
        <v>8</v>
      </c>
      <c r="F9">
        <v>6.86</v>
      </c>
      <c r="G9" s="36">
        <f t="shared" si="0"/>
        <v>9</v>
      </c>
      <c r="H9" s="36" t="e">
        <f t="shared" si="1"/>
        <v>#VALUE!</v>
      </c>
      <c r="I9" s="36" t="e">
        <f t="shared" si="2"/>
        <v>#VALUE!</v>
      </c>
      <c r="J9" s="35" t="e">
        <f t="shared" si="3"/>
        <v>#VALUE!</v>
      </c>
      <c r="K9" t="e">
        <f t="shared" si="4"/>
        <v>#VALUE!</v>
      </c>
      <c r="L9" t="e">
        <f t="shared" si="5"/>
        <v>#VALUE!</v>
      </c>
      <c r="M9" s="69">
        <v>0.27</v>
      </c>
    </row>
    <row r="10" spans="2:13" ht="12.75">
      <c r="B10" t="s">
        <v>1201</v>
      </c>
      <c r="C10">
        <v>4</v>
      </c>
      <c r="D10">
        <v>2.67</v>
      </c>
      <c r="E10">
        <v>12</v>
      </c>
      <c r="F10">
        <v>4.57</v>
      </c>
      <c r="G10" s="36">
        <f t="shared" si="0"/>
        <v>6</v>
      </c>
      <c r="H10" s="36" t="e">
        <f t="shared" si="1"/>
        <v>#VALUE!</v>
      </c>
      <c r="I10" s="36" t="e">
        <f t="shared" si="2"/>
        <v>#VALUE!</v>
      </c>
      <c r="J10" s="35" t="e">
        <f t="shared" si="3"/>
        <v>#VALUE!</v>
      </c>
      <c r="K10" t="e">
        <f t="shared" si="4"/>
        <v>#VALUE!</v>
      </c>
      <c r="L10" t="e">
        <f t="shared" si="5"/>
        <v>#VALUE!</v>
      </c>
      <c r="M10" s="69">
        <v>0.4</v>
      </c>
    </row>
    <row r="11" spans="2:13" ht="12.75">
      <c r="B11" t="s">
        <v>1340</v>
      </c>
      <c r="C11">
        <v>3.5</v>
      </c>
      <c r="D11">
        <v>3</v>
      </c>
      <c r="E11">
        <v>12</v>
      </c>
      <c r="F11">
        <v>3.84</v>
      </c>
      <c r="G11" s="36">
        <f t="shared" si="0"/>
        <v>6</v>
      </c>
      <c r="H11" s="36" t="e">
        <f t="shared" si="1"/>
        <v>#VALUE!</v>
      </c>
      <c r="I11" s="36" t="e">
        <f t="shared" si="2"/>
        <v>#VALUE!</v>
      </c>
      <c r="J11" s="35" t="e">
        <f t="shared" si="3"/>
        <v>#VALUE!</v>
      </c>
      <c r="K11" t="e">
        <f t="shared" si="4"/>
        <v>#VALUE!</v>
      </c>
      <c r="L11" t="e">
        <f t="shared" si="5"/>
        <v>#VALUE!</v>
      </c>
      <c r="M11" s="69">
        <v>0.55</v>
      </c>
    </row>
    <row r="12" spans="2:13" ht="12.75">
      <c r="B12" t="s">
        <v>1202</v>
      </c>
      <c r="C12">
        <v>2.75</v>
      </c>
      <c r="D12">
        <v>3</v>
      </c>
      <c r="E12">
        <v>10</v>
      </c>
      <c r="F12">
        <v>4.61</v>
      </c>
      <c r="G12" s="36">
        <f t="shared" si="0"/>
        <v>7</v>
      </c>
      <c r="H12" s="36" t="e">
        <f t="shared" si="1"/>
        <v>#VALUE!</v>
      </c>
      <c r="I12" s="36" t="e">
        <f t="shared" si="2"/>
        <v>#VALUE!</v>
      </c>
      <c r="J12" s="35" t="e">
        <f t="shared" si="3"/>
        <v>#VALUE!</v>
      </c>
      <c r="K12" t="e">
        <f t="shared" si="4"/>
        <v>#VALUE!</v>
      </c>
      <c r="L12" t="e">
        <f t="shared" si="5"/>
        <v>#VALUE!</v>
      </c>
      <c r="M12" s="69">
        <v>0.4</v>
      </c>
    </row>
    <row r="13" spans="2:13" ht="12.75">
      <c r="B13" t="s">
        <v>1341</v>
      </c>
      <c r="C13">
        <v>4</v>
      </c>
      <c r="D13">
        <v>2.67</v>
      </c>
      <c r="E13">
        <v>8</v>
      </c>
      <c r="F13">
        <v>6.27</v>
      </c>
      <c r="G13" s="36">
        <f t="shared" si="0"/>
        <v>9</v>
      </c>
      <c r="H13" s="36" t="e">
        <f t="shared" si="1"/>
        <v>#VALUE!</v>
      </c>
      <c r="I13" s="36" t="e">
        <f t="shared" si="2"/>
        <v>#VALUE!</v>
      </c>
      <c r="J13" s="35" t="e">
        <f t="shared" si="3"/>
        <v>#VALUE!</v>
      </c>
      <c r="K13" t="e">
        <f t="shared" si="4"/>
        <v>#VALUE!</v>
      </c>
      <c r="L13" t="e">
        <f t="shared" si="5"/>
        <v>#VALUE!</v>
      </c>
      <c r="M13" s="69">
        <v>0.35</v>
      </c>
    </row>
    <row r="14" spans="2:13" ht="12.75">
      <c r="B14" t="s">
        <v>1342</v>
      </c>
      <c r="C14">
        <v>4</v>
      </c>
      <c r="D14">
        <v>4</v>
      </c>
      <c r="E14">
        <v>12</v>
      </c>
      <c r="F14">
        <v>3.03</v>
      </c>
      <c r="G14" s="36">
        <f t="shared" si="0"/>
        <v>6</v>
      </c>
      <c r="H14" s="36" t="e">
        <f t="shared" si="1"/>
        <v>#VALUE!</v>
      </c>
      <c r="I14" s="36" t="e">
        <f t="shared" si="2"/>
        <v>#VALUE!</v>
      </c>
      <c r="J14" s="35" t="e">
        <f t="shared" si="3"/>
        <v>#VALUE!</v>
      </c>
      <c r="K14" t="e">
        <f t="shared" si="4"/>
        <v>#VALUE!</v>
      </c>
      <c r="L14" t="e">
        <f t="shared" si="5"/>
        <v>#VALUE!</v>
      </c>
      <c r="M14" s="69">
        <v>0.65</v>
      </c>
    </row>
    <row r="30" ht="12.75">
      <c r="A30" s="30" t="s">
        <v>1275</v>
      </c>
    </row>
    <row r="31" ht="12.75">
      <c r="A31" t="s">
        <v>1392</v>
      </c>
    </row>
    <row r="32" ht="12.75">
      <c r="A32" t="s">
        <v>1393</v>
      </c>
    </row>
    <row r="34" spans="2:6" ht="12.75">
      <c r="B34" t="s">
        <v>1394</v>
      </c>
      <c r="C34" t="s">
        <v>196</v>
      </c>
      <c r="D34" t="s">
        <v>1395</v>
      </c>
      <c r="E34" t="s">
        <v>1396</v>
      </c>
      <c r="F34" t="s">
        <v>1397</v>
      </c>
    </row>
    <row r="35" spans="2:6" ht="12.75">
      <c r="B35">
        <v>15</v>
      </c>
      <c r="C35" s="36">
        <f>B35/2.54</f>
        <v>5.905511811023622</v>
      </c>
      <c r="D35">
        <v>0.5</v>
      </c>
      <c r="E35">
        <f>D35*D35</f>
        <v>0.25</v>
      </c>
      <c r="F35" s="36" t="e">
        <f>ROUNDUP(area/E35,0)</f>
        <v>#VALUE!</v>
      </c>
    </row>
    <row r="38" ht="12.75">
      <c r="A38" s="30" t="s">
        <v>1277</v>
      </c>
    </row>
  </sheetData>
  <sheetProtection password="E65D" sheet="1" objects="1" scenarios="1"/>
  <mergeCells count="2">
    <mergeCell ref="F2:F4"/>
    <mergeCell ref="K2:K4"/>
  </mergeCells>
  <printOptions/>
  <pageMargins left="0.75" right="0.75" top="1" bottom="1" header="0.5" footer="0.5"/>
  <pageSetup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Garrison</dc:creator>
  <cp:keywords/>
  <dc:description/>
  <cp:lastModifiedBy>Teresa Garrison</cp:lastModifiedBy>
  <dcterms:created xsi:type="dcterms:W3CDTF">2011-10-25T21:00:24Z</dcterms:created>
  <dcterms:modified xsi:type="dcterms:W3CDTF">2011-12-15T21:04:33Z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