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521" yWindow="65521" windowWidth="16515" windowHeight="12945" activeTab="0"/>
  </bookViews>
  <sheets>
    <sheet name="1.Home" sheetId="1" r:id="rId1"/>
    <sheet name="2.Introduction" sheetId="2" r:id="rId2"/>
    <sheet name="3.Inputs" sheetId="3" r:id="rId3"/>
    <sheet name="4.Executive Summary" sheetId="4" r:id="rId4"/>
    <sheet name="5.Projected Savings" sheetId="5" r:id="rId5"/>
    <sheet name="6.Assuptions&amp;References" sheetId="6" r:id="rId6"/>
  </sheets>
  <definedNames>
    <definedName name="Assump1">'6.Assuptions&amp;References'!$C$10</definedName>
    <definedName name="Assump10">'6.Assuptions&amp;References'!$C$20</definedName>
    <definedName name="Assump11">'6.Assuptions&amp;References'!$C$21</definedName>
    <definedName name="Assump12">'6.Assuptions&amp;References'!$C$22</definedName>
    <definedName name="Assump13">'6.Assuptions&amp;References'!$C$24</definedName>
    <definedName name="Assump14">'6.Assuptions&amp;References'!$C$25</definedName>
    <definedName name="Assump15">'6.Assuptions&amp;References'!$C$26</definedName>
    <definedName name="Assump16">'6.Assuptions&amp;References'!$C$28</definedName>
    <definedName name="Assump17">'6.Assuptions&amp;References'!$C$29</definedName>
    <definedName name="Assump18">'6.Assuptions&amp;References'!$C$30</definedName>
    <definedName name="Assump19">'6.Assuptions&amp;References'!$C$32</definedName>
    <definedName name="Assump2">'6.Assuptions&amp;References'!$C$11</definedName>
    <definedName name="Assump20">'6.Assuptions&amp;References'!$C$33</definedName>
    <definedName name="Assump21">'6.Assuptions&amp;References'!$C$34</definedName>
    <definedName name="Assump22">'6.Assuptions&amp;References'!$C$35</definedName>
    <definedName name="Assump23">'6.Assuptions&amp;References'!$C$37</definedName>
    <definedName name="Assump24">'6.Assuptions&amp;References'!$C$38</definedName>
    <definedName name="Assump25">'6.Assuptions&amp;References'!$C$43</definedName>
    <definedName name="Assump3">'6.Assuptions&amp;References'!$C$12</definedName>
    <definedName name="Assump4">'6.Assuptions&amp;References'!$C$14</definedName>
    <definedName name="Assump5">'6.Assuptions&amp;References'!$C$15</definedName>
    <definedName name="Assump6">'6.Assuptions&amp;References'!$C$16</definedName>
    <definedName name="Assump7">'6.Assuptions&amp;References'!$C$17</definedName>
    <definedName name="Assump8">'6.Assuptions&amp;References'!$C$18</definedName>
    <definedName name="Assump9">'6.Assuptions&amp;References'!$C$19</definedName>
    <definedName name="irr">'6.Assuptions&amp;References'!$D$38:$D$42</definedName>
    <definedName name="_xlnm.Print_Area" localSheetId="0">'1.Home'!$C$3:$K$48</definedName>
    <definedName name="_xlnm.Print_Area" localSheetId="1">'2.Introduction'!$C$5:$K$41</definedName>
    <definedName name="_xlnm.Print_Area" localSheetId="2">'3.Inputs'!$C$5:$J$16</definedName>
    <definedName name="_xlnm.Print_Area" localSheetId="3">'4.Executive Summary'!$C$5:$J$38</definedName>
    <definedName name="_xlnm.Print_Area" localSheetId="4">'5.Projected Savings'!$D$5:$J$44</definedName>
    <definedName name="_xlnm.Print_Area" localSheetId="5">'6.Assuptions&amp;References'!$C$7:$G$53</definedName>
    <definedName name="Ref1">'6.Assuptions&amp;References'!$C$47</definedName>
    <definedName name="Ref2">'6.Assuptions&amp;References'!$C$48</definedName>
    <definedName name="Ref3">'6.Assuptions&amp;References'!$C$49</definedName>
    <definedName name="Ref4">'6.Assuptions&amp;References'!$C$50</definedName>
    <definedName name="Ref5">'6.Assuptions&amp;References'!$C$51</definedName>
    <definedName name="Ref6">'6.Assuptions&amp;References'!$C$52</definedName>
    <definedName name="Ref7">'6.Assuptions&amp;References'!$C$53</definedName>
  </definedNames>
  <calcPr fullCalcOnLoad="1" iterate="1" iterateCount="1000" iterateDelta="0.001"/>
</workbook>
</file>

<file path=xl/sharedStrings.xml><?xml version="1.0" encoding="utf-8"?>
<sst xmlns="http://schemas.openxmlformats.org/spreadsheetml/2006/main" count="266" uniqueCount="178">
  <si>
    <t>Inputs</t>
  </si>
  <si>
    <t>Year 5</t>
  </si>
  <si>
    <t>Net Present Value</t>
  </si>
  <si>
    <t>Discounted Rate of Return</t>
  </si>
  <si>
    <t>Other Assumptions</t>
  </si>
  <si>
    <t>http://news.bbc.co.uk/2/hi/programmes/click_online/8297237.stm</t>
  </si>
  <si>
    <t>Estimate based on VMWare server virtualization product line.</t>
  </si>
  <si>
    <t>IRR</t>
  </si>
  <si>
    <t>Baseline</t>
  </si>
  <si>
    <t>Year 1</t>
  </si>
  <si>
    <t>Year 2</t>
  </si>
  <si>
    <t>Year 3</t>
  </si>
  <si>
    <t>Year 4</t>
  </si>
  <si>
    <t>Consolidation ratio</t>
  </si>
  <si>
    <t>Servers added or provisioned per year</t>
  </si>
  <si>
    <t>Server Virtualization Introduction</t>
  </si>
  <si>
    <t>Assumptions</t>
  </si>
  <si>
    <t>Capital</t>
  </si>
  <si>
    <t>Operating</t>
  </si>
  <si>
    <t>Summary</t>
  </si>
  <si>
    <t>Discounted Project Value</t>
  </si>
  <si>
    <t>Payback Period (in years)</t>
  </si>
  <si>
    <t>References</t>
  </si>
  <si>
    <t>Cumulative Discounted Project Value</t>
  </si>
  <si>
    <t>Value for Ontario from http://www.treecanada.ca/calculator/</t>
  </si>
  <si>
    <t>ECM030 - Server virtualization</t>
  </si>
  <si>
    <t>Please review disclaimer on the Home tab.</t>
  </si>
  <si>
    <t>This template last modified:</t>
  </si>
  <si>
    <t>All references accessed Feb 18, 2010 unless otherwise noted</t>
  </si>
  <si>
    <t>Reference ID</t>
  </si>
  <si>
    <t>Description</t>
  </si>
  <si>
    <t>This workbook is password protected to prevent accidental edits. To make changes to the structure of calculations, enter password "greenit". To download the most recently verified version of this document, visit the link on the Home tab.</t>
  </si>
  <si>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</si>
  <si>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</si>
  <si>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</si>
  <si>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</si>
  <si>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t>Legend</t>
  </si>
  <si>
    <t>Headings</t>
  </si>
  <si>
    <t>green</t>
  </si>
  <si>
    <t>Input Cells</t>
  </si>
  <si>
    <t>orange</t>
  </si>
  <si>
    <t>Default Values</t>
  </si>
  <si>
    <t>purple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</si>
  <si>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</si>
  <si>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</si>
  <si>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</si>
  <si>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</si>
  <si>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</si>
  <si>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</si>
  <si>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</si>
  <si>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</si>
  <si>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r>
      <t xml:space="preserve">This spreadsheet consists of six sheets, or tabs, including this </t>
    </r>
    <r>
      <rPr>
        <b/>
        <sz val="11"/>
        <rFont val="Calibri"/>
        <family val="2"/>
      </rPr>
      <t>Home</t>
    </r>
    <r>
      <rPr>
        <sz val="10"/>
        <rFont val="Arial"/>
        <family val="2"/>
      </rPr>
      <t xml:space="preserve"> sheet.  The </t>
    </r>
    <r>
      <rPr>
        <b/>
        <sz val="11"/>
        <rFont val="Calibri"/>
        <family val="2"/>
      </rPr>
      <t>Intro</t>
    </r>
    <r>
      <rPr>
        <sz val="10"/>
        <rFont val="Arial"/>
        <family val="2"/>
      </rPr>
      <t xml:space="preserve"> sheet provides an overview of the ECM and an example.  On the </t>
    </r>
    <r>
      <rPr>
        <b/>
        <sz val="11"/>
        <rFont val="Calibri"/>
        <family val="2"/>
      </rPr>
      <t>Input</t>
    </r>
    <r>
      <rPr>
        <sz val="10"/>
        <rFont val="Arial"/>
        <family val="2"/>
      </rPr>
      <t xml:space="preserve"> sheet,  enter the best estimates for your business in the orange cells (and change default purple cells if required).  A summary of your costs and benefits based on the values entered in the Input sheet are provided on the </t>
    </r>
    <r>
      <rPr>
        <b/>
        <sz val="11"/>
        <rFont val="Calibri"/>
        <family val="2"/>
      </rPr>
      <t>Executive Summary</t>
    </r>
    <r>
      <rPr>
        <sz val="10"/>
        <rFont val="Arial"/>
        <family val="2"/>
      </rPr>
      <t xml:space="preserve"> sheet. The detailed economic and environmental analyses behind the executive summary results appear on the </t>
    </r>
    <r>
      <rPr>
        <b/>
        <sz val="11"/>
        <rFont val="Calibri"/>
        <family val="2"/>
      </rPr>
      <t>Savings Projection</t>
    </r>
    <r>
      <rPr>
        <sz val="10"/>
        <rFont val="Arial"/>
        <family val="2"/>
      </rPr>
      <t xml:space="preserve"> sheet, which shows financial and environmental metrics. Assumptions underlying the calculations and explanations of the defaults (such as electricity costs and emissions) are found on the </t>
    </r>
    <r>
      <rPr>
        <b/>
        <sz val="11"/>
        <rFont val="Calibri"/>
        <family val="2"/>
      </rPr>
      <t>Assumptions &amp; Sources</t>
    </r>
    <r>
      <rPr>
        <sz val="10"/>
        <rFont val="Arial"/>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</si>
  <si>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 xml:space="preserve">ECM030 - Server Virtualization </t>
  </si>
  <si>
    <t>Please review disclaimer on the Home tab</t>
  </si>
  <si>
    <t>Assumptions &amp; References</t>
  </si>
  <si>
    <t>Input</t>
  </si>
  <si>
    <t>For each year, enter the number of servers, space taken up by each server (in m2/server), and number of servers added (or provisioned). Also, enter the expected server consolidation ratio. This number is proportional to the percentage of server potential used. It is the ratio of the number of servers that were required prior to virtualization to the number of physical servers after virtualization. For most companies, this number will range from 8 to 14.4.</t>
  </si>
  <si>
    <t>Space occupied per server (square-metres)</t>
  </si>
  <si>
    <t>Check out the assumptions this calculator is built on, then preform a unique analysis for your organization!</t>
  </si>
  <si>
    <t>Check assumptions and References</t>
  </si>
  <si>
    <t>Start your own analysis</t>
  </si>
  <si>
    <t>Example Calculations</t>
  </si>
  <si>
    <t>then,</t>
  </si>
  <si>
    <t>The space occupied by a server is equal to the number of square metres of floor space it takes up. For servers that are stacked vertically, divide the space occupied by the number of servers to report the number of square metres per server.</t>
  </si>
  <si>
    <t>Assump_1</t>
  </si>
  <si>
    <t>Assump_2</t>
  </si>
  <si>
    <t>The term "provision" when in reference to a server is used to describe the act of retooling the server for a different task. This may mean changes to the computers hardware, firmware or software.</t>
  </si>
  <si>
    <t>Assump_3</t>
  </si>
  <si>
    <t>The consolidation ratio is a number proportional to the percentage of server potential used. It is the ratio of the number of servers that were required prior to virtualization to the number of physical servers required after virtualization. This number will vary based on the needs of your particular organization.</t>
  </si>
  <si>
    <t>ECM030 - Server Virtualization</t>
  </si>
  <si>
    <t>Project Investment Costs</t>
  </si>
  <si>
    <t>Variable Value</t>
  </si>
  <si>
    <t>VMware Virtualization TCO and ROI Calculator https://roianalyst.alinean.com/ent_02/AutoLogin.do?d=593411470991915416</t>
  </si>
  <si>
    <t>Ref1</t>
  </si>
  <si>
    <t>Ref2</t>
  </si>
  <si>
    <t>Ref3</t>
  </si>
  <si>
    <t>Ref5</t>
  </si>
  <si>
    <t>Ref6</t>
  </si>
  <si>
    <t>Ref7</t>
  </si>
  <si>
    <t>Ref4</t>
  </si>
  <si>
    <t>Assump4</t>
  </si>
  <si>
    <t>Assump1</t>
  </si>
  <si>
    <t>Assump2</t>
  </si>
  <si>
    <t>Assump3</t>
  </si>
  <si>
    <t>Assump5</t>
  </si>
  <si>
    <t>Assump6</t>
  </si>
  <si>
    <t>Assump7</t>
  </si>
  <si>
    <t>Cost Unchanged by Virtualization</t>
  </si>
  <si>
    <t>For Non-Virtualized Servers</t>
  </si>
  <si>
    <t>Assump8</t>
  </si>
  <si>
    <t>Assump9</t>
  </si>
  <si>
    <t>Assump10</t>
  </si>
  <si>
    <t>Assump11</t>
  </si>
  <si>
    <t>Assump12</t>
  </si>
  <si>
    <t>Assump13</t>
  </si>
  <si>
    <t>For Virtualized Servers</t>
  </si>
  <si>
    <t>Assump14</t>
  </si>
  <si>
    <t>Assump15</t>
  </si>
  <si>
    <t>Assump16</t>
  </si>
  <si>
    <t>Assump17</t>
  </si>
  <si>
    <t>Assump18</t>
  </si>
  <si>
    <t>Assump19</t>
  </si>
  <si>
    <t>Assump20</t>
  </si>
  <si>
    <t>Assump21</t>
  </si>
  <si>
    <t>Assump22</t>
  </si>
  <si>
    <t>Assump23</t>
  </si>
  <si>
    <t>Assump24</t>
  </si>
  <si>
    <t>The risk free rates are based on the 1-year Canadian Treasury bill rate (http://www.bank-banque-canada.ca/en/rates/tbill.html) and the 2, 3 and 5 year Treasury bond rates (http://www.bank-banque-canada). These values were last updated May 28,2010. The 4-year rate is a linear interpolation between the posted 3- and 5-year Treasury bond rates.</t>
  </si>
  <si>
    <t>Assumption ID</t>
  </si>
  <si>
    <t>Reference Value</t>
  </si>
  <si>
    <t>5 year fixed deregulated electricity supply rate for Kingston Electricity Distribution, based on an estimated use of 652,000 kWh for business use. http://www.energyshop.com/es/prices/ON/eleON.cfm?ldc_id=29&amp;v=652000</t>
  </si>
  <si>
    <t>Economics</t>
  </si>
  <si>
    <t>Number of unvirtualized (physical) servers</t>
  </si>
  <si>
    <t>With Server Virtualization</t>
  </si>
  <si>
    <t>Without Server Virtualization</t>
  </si>
  <si>
    <t>Server and networking hardware</t>
  </si>
  <si>
    <t>License costs - initial start-up, then continuing renewal</t>
  </si>
  <si>
    <t>Annual system maintenance (IT personnel) costs</t>
  </si>
  <si>
    <t>Power consumption costs</t>
  </si>
  <si>
    <t>Physical space costs</t>
  </si>
  <si>
    <t>Energy</t>
  </si>
  <si>
    <t>Electricity consumption without virtualization (kWh)</t>
  </si>
  <si>
    <t>Electricity consumption with virtualization (kWh)</t>
  </si>
  <si>
    <t>Electricity savings by virtualizing (kWh)</t>
  </si>
  <si>
    <t>Percent reduction by virtualizing</t>
  </si>
  <si>
    <t>Emissions</t>
  </si>
  <si>
    <t>CO2 emissions without virtualization (kg CO2)</t>
  </si>
  <si>
    <t>CO2 emissions with virtualization (kg CO2)</t>
  </si>
  <si>
    <t>Number of server systems in operation</t>
  </si>
  <si>
    <t>Consolidation ratio for virtualization</t>
  </si>
  <si>
    <t>Payback period</t>
  </si>
  <si>
    <t>Total cash expense for using 'virtualized' servers</t>
  </si>
  <si>
    <t>Total cash savings from not using 'non-virtualized' servers</t>
  </si>
  <si>
    <t>Net cash flow (savings accompanying virtualization)</t>
  </si>
  <si>
    <t>Cumulative net cash flow (project value)</t>
  </si>
  <si>
    <t>Cumulative reduction in CO2 emissions by virtualizing (kg CO2)</t>
  </si>
  <si>
    <t>Annual reduction in CO2 emissions by virtualizing (kg CO2)</t>
  </si>
  <si>
    <t>The following calculation is performed with generic but representative values for input variables. Similar results could be realized for your organization, however the results of this calculator can be very sensitive to the inputs you include. For more information, please consult the Assumptions &amp; References tab.</t>
  </si>
  <si>
    <t>Projected Savings</t>
  </si>
  <si>
    <r>
      <t xml:space="preserve">Server hardware - </t>
    </r>
    <r>
      <rPr>
        <sz val="12"/>
        <rFont val="Calibri"/>
        <family val="2"/>
      </rPr>
      <t>Enter the cost of one physical server</t>
    </r>
  </si>
  <si>
    <r>
      <t xml:space="preserve">Network switch - </t>
    </r>
    <r>
      <rPr>
        <sz val="12"/>
        <rFont val="Calibri"/>
        <family val="2"/>
      </rPr>
      <t>Cost of one network switch</t>
    </r>
  </si>
  <si>
    <r>
      <t xml:space="preserve">Software license - </t>
    </r>
    <r>
      <rPr>
        <sz val="12"/>
        <rFont val="Calibri"/>
        <family val="2"/>
      </rPr>
      <t>Server management software (per physical instance)</t>
    </r>
  </si>
  <si>
    <r>
      <t>Cost of space</t>
    </r>
    <r>
      <rPr>
        <sz val="12"/>
        <rFont val="Calibri"/>
        <family val="2"/>
      </rPr>
      <t xml:space="preserve"> - Cost per square-metre of space servers will occupy. If stacked, divide the footprint of the stack by the number of servers in the stack. </t>
    </r>
  </si>
  <si>
    <r>
      <t xml:space="preserve">Server power consumption - </t>
    </r>
    <r>
      <rPr>
        <sz val="12"/>
        <rFont val="Calibri"/>
        <family val="2"/>
      </rPr>
      <t>Power required per physical server (W)</t>
    </r>
  </si>
  <si>
    <r>
      <rPr>
        <b/>
        <sz val="12"/>
        <rFont val="Calibri"/>
        <family val="2"/>
      </rPr>
      <t>Cooling power consumption</t>
    </r>
    <r>
      <rPr>
        <sz val="12"/>
        <rFont val="Calibri"/>
        <family val="2"/>
      </rPr>
      <t xml:space="preserve"> - Portion of power used for cooling</t>
    </r>
  </si>
  <si>
    <r>
      <rPr>
        <b/>
        <sz val="12"/>
        <rFont val="Calibri"/>
        <family val="2"/>
      </rPr>
      <t>Cost of electrical power</t>
    </r>
    <r>
      <rPr>
        <sz val="12"/>
        <rFont val="Calibri"/>
        <family val="2"/>
      </rPr>
      <t xml:space="preserve"> - Charged by the utility, measured in $/kWh</t>
    </r>
  </si>
  <si>
    <r>
      <rPr>
        <b/>
        <sz val="12"/>
        <rFont val="Calibri"/>
        <family val="2"/>
      </rPr>
      <t>Server hours of operation per year</t>
    </r>
    <r>
      <rPr>
        <sz val="12"/>
        <rFont val="Calibri"/>
        <family val="2"/>
      </rPr>
      <t xml:space="preserve"> - 365 days x 24 hrs/day; assumes 100% up-time</t>
    </r>
  </si>
  <si>
    <r>
      <t>Support staff</t>
    </r>
    <r>
      <rPr>
        <sz val="12"/>
        <rFont val="Calibri"/>
        <family val="2"/>
      </rPr>
      <t xml:space="preserve"> - Wage of IT personnel charged with maintaining equipment ($/person-hour)</t>
    </r>
  </si>
  <si>
    <r>
      <rPr>
        <b/>
        <sz val="12"/>
        <rFont val="Calibri"/>
        <family val="2"/>
      </rPr>
      <t>Number of switches</t>
    </r>
    <r>
      <rPr>
        <sz val="12"/>
        <rFont val="Calibri"/>
        <family val="2"/>
      </rPr>
      <t xml:space="preserve"> - Expressed per physical server; may vary based on traffic; consult reference for more information</t>
    </r>
  </si>
  <si>
    <r>
      <t>Labour hours</t>
    </r>
    <r>
      <rPr>
        <sz val="12"/>
        <rFont val="Calibri"/>
        <family val="2"/>
      </rPr>
      <t xml:space="preserve"> - Expected to procure, prepare and provision each physical server (Person-hours)</t>
    </r>
  </si>
  <si>
    <r>
      <rPr>
        <b/>
        <sz val="12"/>
        <rFont val="Calibri"/>
        <family val="2"/>
      </rPr>
      <t>Administrative hours</t>
    </r>
    <r>
      <rPr>
        <sz val="12"/>
        <rFont val="Calibri"/>
        <family val="2"/>
      </rPr>
      <t xml:space="preserve"> - Annual support hours required (Person-hours/server)</t>
    </r>
  </si>
  <si>
    <r>
      <t xml:space="preserve">Number of switches - </t>
    </r>
    <r>
      <rPr>
        <sz val="12"/>
        <rFont val="Calibri"/>
        <family val="2"/>
      </rPr>
      <t>Expressed per physical server; may vary based on traffic; consult reference for more information</t>
    </r>
  </si>
  <si>
    <r>
      <rPr>
        <b/>
        <sz val="12"/>
        <rFont val="Calibri"/>
        <family val="2"/>
      </rPr>
      <t>Labour hours</t>
    </r>
    <r>
      <rPr>
        <sz val="12"/>
        <rFont val="Calibri"/>
        <family val="2"/>
      </rPr>
      <t xml:space="preserve"> - Expected to procure, prepare and provision each physical server (Person-hours)</t>
    </r>
  </si>
  <si>
    <r>
      <t xml:space="preserve">Administrative hours - </t>
    </r>
    <r>
      <rPr>
        <sz val="12"/>
        <rFont val="Calibri"/>
        <family val="2"/>
      </rPr>
      <t>Annual support hours required (Person-hours/server)</t>
    </r>
  </si>
  <si>
    <r>
      <rPr>
        <b/>
        <sz val="12"/>
        <rFont val="Calibri"/>
        <family val="2"/>
      </rPr>
      <t>Staff training</t>
    </r>
    <r>
      <rPr>
        <sz val="12"/>
        <rFont val="Calibri"/>
        <family val="2"/>
      </rPr>
      <t xml:space="preserve"> - Cost to train IT personnel on new equipment (Person-hours)</t>
    </r>
  </si>
  <si>
    <r>
      <rPr>
        <b/>
        <sz val="12"/>
        <rFont val="Calibri"/>
        <family val="2"/>
      </rPr>
      <t>Virtual server license</t>
    </r>
    <r>
      <rPr>
        <sz val="12"/>
        <rFont val="Calibri"/>
        <family val="2"/>
      </rPr>
      <t xml:space="preserve"> - Management software for virtual servers ($/physical server)</t>
    </r>
  </si>
  <si>
    <r>
      <t>Installation</t>
    </r>
    <r>
      <rPr>
        <sz val="12"/>
        <rFont val="Calibri"/>
        <family val="2"/>
      </rPr>
      <t xml:space="preserve"> - Including both internal and external labour</t>
    </r>
  </si>
  <si>
    <r>
      <t xml:space="preserve">Virtual license subscription - </t>
    </r>
    <r>
      <rPr>
        <sz val="12"/>
        <rFont val="Calibri"/>
        <family val="2"/>
      </rPr>
      <t xml:space="preserve"> Annual renewal fee for management software license ($/server)</t>
    </r>
  </si>
  <si>
    <t>This calculator compares using physical and virtual servers to meet the IT needs of your organization. Comparing 144 physical servers to 18 virtual servers (given a consolidation ratio of 8), adding an average of 60 servers annually, the following estimates of economic, energetic and emissions benefits could be realized.</t>
  </si>
  <si>
    <t>0.4 years</t>
  </si>
  <si>
    <t>(unknown)</t>
  </si>
  <si>
    <t>Sever Virtualization</t>
  </si>
  <si>
    <t>Assump4, Assump5, Assump13</t>
  </si>
  <si>
    <t>Assump12, Assump14, Assump15</t>
  </si>
  <si>
    <t>Assump8, Assump10, Assump11</t>
  </si>
  <si>
    <t>Assump4, Assump5, Assump16</t>
  </si>
  <si>
    <t>Assump20, Assump22</t>
  </si>
  <si>
    <t>Assump12, Assump17, Assump18</t>
  </si>
  <si>
    <t>Assump8, Assump11</t>
  </si>
  <si>
    <t>Assump8, Assump11, Assump23</t>
  </si>
  <si>
    <t>Dell website http://www.dell.com/ca/business/p/enterprise-products?scat=enterprise</t>
  </si>
  <si>
    <t>A server is a computer dedicated to running sophisticated programs which require a substantial amount of memory and computing power. Servers are connected to a network, and other computers linked to the network can access the server to run those programs. In addition, they are also used to store information which can be accessed by other computers linked to the network.  It is common practice for individual server machines to be dedicated to running a single program or task, ensuring sufficient resource availability while eliminating competition for resources between programs or tasks running on a single physical server, and simplifying troubleshooting processes. Servers often possess more power than necessary for running one specific program or task and it is not uncommon for their computing potential to be underused.  Server virtualization, in basic terms, is a method of using this untapped potential by running multiple server programs on one physical server. This is accomplished by 'tricking' one physical server into acting as multiple servers, so that there can be no unwanted interaction between programs running on the same physical server.  This calculator allows you to explore the potential savings that would result from server virtualization for your organization.</t>
  </si>
  <si>
    <t xml:space="preserve">The following inputs will be used to calculate the economic and environmental savings for your organization over a five-year period. The 'Baseline' year represents the current structure of your organization. The values for years 1 through 5 can be varied as you see fit; for example, you may want to 'phase in' server virtualization by including a few services each year. </t>
  </si>
  <si>
    <r>
      <rPr>
        <b/>
        <sz val="12"/>
        <rFont val="Calibri"/>
        <family val="2"/>
      </rPr>
      <t xml:space="preserve">CO2 emissions - </t>
    </r>
    <r>
      <rPr>
        <sz val="12"/>
        <rFont val="Calibri"/>
        <family val="2"/>
      </rPr>
      <t>Tons of CO2 produced per kWh power consumed (kg CO2/kWh)</t>
    </r>
  </si>
  <si>
    <t>Misc.</t>
  </si>
  <si>
    <r>
      <t>Risk-free rate of return</t>
    </r>
    <r>
      <rPr>
        <sz val="12"/>
        <rFont val="Calibri"/>
        <family val="2"/>
      </rPr>
      <t xml:space="preserve"> - As calculated by Canadian T-Bill rates, in years 1-5, respectfully.</t>
    </r>
  </si>
  <si>
    <t>Assump25</t>
  </si>
  <si>
    <t>Note that the IRR may not calculate for your particulat case. The theory behind the IRR calculation requires that at least one of the cash flows experienced in the investment will be negative. If all of the cash flows are positve, this investment should be considered a 'good' investment even though the state of the IRR function may appear to suggest otherwise. In actual fact, the theory behind the IRR calculation simply does not apply to that particular case.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</si>
</sst>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
    <numFmt numFmtId="174" formatCode="&quot;$&quot;#,##0"/>
    <numFmt numFmtId="175" formatCode="_(&quot;$&quot;* #,##0_);_(&quot;$&quot;* \(#,##0\);_(&quot;$&quot;* &quot;-&quot;??_);_(@_)"/>
    <numFmt numFmtId="176" formatCode="_(\$* #,##0_);_(\$* \(#,##0\);_(\$* &quot;-&quot;??_);_(@_)"/>
    <numFmt numFmtId="177" formatCode="0.000"/>
    <numFmt numFmtId="178" formatCode="_-* #,##0.0_-;\-* #,##0.0_-;_-* &quot;-&quot;??_-;_-@_-"/>
    <numFmt numFmtId="179" formatCode="_-* #,##0_-;\-* #,##0_-;_-* &quot;-&quot;??_-;_-@_-"/>
    <numFmt numFmtId="180" formatCode="_(&quot;$&quot;* #,##0.0_);_(&quot;$&quot;* \(#,##0.0\);_(&quot;$&quot;* &quot;-&quot;??_);_(@_)"/>
    <numFmt numFmtId="181" formatCode="#,##0.0"/>
    <numFmt numFmtId="182" formatCode="[$-1009]mmmm\ d\,\ yyyy"/>
    <numFmt numFmtId="183" formatCode="[$-409]h:mm:ss\ AM/PM"/>
    <numFmt numFmtId="184" formatCode="&quot;$&quot;#,##0.0"/>
    <numFmt numFmtId="185" formatCode="&quot;Yes&quot;;&quot;Yes&quot;;&quot;No&quot;"/>
    <numFmt numFmtId="186" formatCode="&quot;True&quot;;&quot;True&quot;;&quot;False&quot;"/>
    <numFmt numFmtId="187" formatCode="&quot;On&quot;;&quot;On&quot;;&quot;Off&quot;"/>
    <numFmt numFmtId="188" formatCode="[$€-2]\ #,##0.00_);[Red]\([$€-2]\ #,##0.00\)"/>
    <numFmt numFmtId="189" formatCode="0.0%"/>
    <numFmt numFmtId="190" formatCode="0.0000000"/>
    <numFmt numFmtId="191" formatCode="0.000000"/>
    <numFmt numFmtId="192" formatCode="0.00000"/>
    <numFmt numFmtId="193" formatCode="0.0000"/>
    <numFmt numFmtId="194" formatCode="[$-409]dddd\,\ mmmm\ dd\,\ yyyy"/>
    <numFmt numFmtId="195" formatCode="0.00000000"/>
    <numFmt numFmtId="196" formatCode="&quot;$&quot;#,##0.000"/>
    <numFmt numFmtId="197" formatCode="&quot;$&quot;#,##0.0000"/>
  </numFmts>
  <fonts count="74">
    <font>
      <sz val="10"/>
      <name val="Arial"/>
      <family val="2"/>
    </font>
    <font>
      <sz val="11"/>
      <color indexed="63"/>
      <name val="Calibri"/>
      <family val="2"/>
    </font>
    <font>
      <sz val="8"/>
      <name val="Verdana"/>
      <family val="2"/>
    </font>
    <font>
      <sz val="11"/>
      <color indexed="12"/>
      <name val="Calibri"/>
      <family val="2"/>
    </font>
    <font>
      <u val="single"/>
      <sz val="11"/>
      <color indexed="12"/>
      <name val="Calibri"/>
      <family val="2"/>
    </font>
    <font>
      <b/>
      <sz val="11"/>
      <name val="Calibri"/>
      <family val="2"/>
    </font>
    <font>
      <i/>
      <sz val="10"/>
      <name val="Calibri"/>
      <family val="2"/>
    </font>
    <font>
      <i/>
      <sz val="12"/>
      <name val="Calibri"/>
      <family val="2"/>
    </font>
    <font>
      <i/>
      <sz val="11"/>
      <name val="Calibri"/>
      <family val="2"/>
    </font>
    <font>
      <sz val="12"/>
      <name val="Calibri"/>
      <family val="2"/>
    </font>
    <font>
      <b/>
      <sz val="12"/>
      <name val="Calibri"/>
      <family val="2"/>
    </font>
    <font>
      <sz val="10"/>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11"/>
      <color indexed="63"/>
      <name val="Calibri"/>
      <family val="2"/>
    </font>
    <font>
      <sz val="11"/>
      <name val="Calibri"/>
      <family val="2"/>
    </font>
    <font>
      <sz val="10"/>
      <name val="Calibri"/>
      <family val="2"/>
    </font>
    <font>
      <sz val="18"/>
      <color indexed="63"/>
      <name val="Calibri"/>
      <family val="2"/>
    </font>
    <font>
      <sz val="14"/>
      <color indexed="63"/>
      <name val="Calibri"/>
      <family val="2"/>
    </font>
    <font>
      <u val="single"/>
      <sz val="10"/>
      <color indexed="12"/>
      <name val="Calibri"/>
      <family val="2"/>
    </font>
    <font>
      <b/>
      <sz val="16"/>
      <name val="Calibri"/>
      <family val="2"/>
    </font>
    <font>
      <b/>
      <sz val="18"/>
      <name val="Calibri"/>
      <family val="2"/>
    </font>
    <font>
      <b/>
      <i/>
      <sz val="11"/>
      <name val="Calibri"/>
      <family val="2"/>
    </font>
    <font>
      <u val="single"/>
      <sz val="12"/>
      <color indexed="12"/>
      <name val="Calibri"/>
      <family val="2"/>
    </font>
    <font>
      <b/>
      <sz val="10"/>
      <name val="Calibri"/>
      <family val="2"/>
    </font>
    <font>
      <u val="single"/>
      <sz val="9"/>
      <color indexed="12"/>
      <name val="Arial"/>
      <family val="2"/>
    </font>
    <font>
      <sz val="16"/>
      <color indexed="63"/>
      <name val="Calibri"/>
      <family val="2"/>
    </font>
    <font>
      <sz val="8"/>
      <name val="Calibri"/>
      <family val="2"/>
    </font>
    <font>
      <b/>
      <sz val="14"/>
      <name val="Calibri"/>
      <family val="2"/>
    </font>
    <font>
      <b/>
      <sz val="10"/>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u val="single"/>
      <sz val="10"/>
      <color theme="10"/>
      <name val="Calibri"/>
      <family val="2"/>
    </font>
    <font>
      <u val="single"/>
      <sz val="9"/>
      <color theme="10"/>
      <name val="Arial"/>
      <family val="2"/>
    </font>
    <font>
      <sz val="14"/>
      <color theme="1"/>
      <name val="Calibri"/>
      <family val="2"/>
    </font>
    <font>
      <u val="single"/>
      <sz val="11"/>
      <color theme="10"/>
      <name val="Calibri"/>
      <family val="2"/>
    </font>
    <font>
      <sz val="16"/>
      <color theme="1"/>
      <name val="Calibri"/>
      <family val="2"/>
    </font>
    <font>
      <sz val="18"/>
      <color theme="1"/>
      <name val="Calibri"/>
      <family val="2"/>
    </font>
    <font>
      <u val="single"/>
      <sz val="12"/>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bottom style="medium"/>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color indexed="63"/>
      </bottom>
    </border>
    <border>
      <left style="thin"/>
      <right style="thin"/>
      <top style="thin"/>
      <bottom style="thin"/>
    </border>
    <border>
      <left style="thin"/>
      <right style="thin"/>
      <top style="thin"/>
      <bottom>
        <color indexed="63"/>
      </bottom>
    </border>
    <border>
      <left/>
      <right style="thin"/>
      <top/>
      <bottom/>
    </border>
    <border>
      <left style="thin"/>
      <right style="thin"/>
      <top>
        <color indexed="63"/>
      </top>
      <bottom>
        <color indexed="63"/>
      </bottom>
    </border>
    <border>
      <left style="thin"/>
      <right/>
      <top/>
      <bottom/>
    </border>
    <border>
      <left style="medium"/>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medium"/>
      <top>
        <color indexed="63"/>
      </top>
      <bottom style="thin"/>
    </border>
    <border>
      <left style="medium"/>
      <right style="thin"/>
      <top style="thin"/>
      <bottom style="thin"/>
    </border>
    <border>
      <left style="thin"/>
      <right style="medium"/>
      <top style="thin"/>
      <bottom>
        <color indexed="63"/>
      </bottom>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medium"/>
      <right style="medium"/>
      <top style="thin"/>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medium"/>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medium"/>
      <top style="medium"/>
      <bottom style="medium"/>
    </border>
    <border>
      <left style="medium"/>
      <right style="medium"/>
      <top style="medium"/>
      <bottom/>
    </border>
    <border>
      <left/>
      <right style="thin"/>
      <top style="medium"/>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medium"/>
      <bottom style="thin"/>
    </border>
    <border>
      <left style="medium"/>
      <right style="medium"/>
      <top>
        <color indexed="63"/>
      </top>
      <bottom style="thin"/>
    </border>
    <border>
      <left style="thin"/>
      <right>
        <color indexed="63"/>
      </right>
      <top>
        <color indexed="63"/>
      </top>
      <bottom style="thin"/>
    </border>
    <border>
      <left/>
      <right style="medium"/>
      <top style="medium"/>
      <bottom style="medium"/>
    </border>
    <border>
      <left style="thin"/>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thin"/>
      <bottom style="medium"/>
    </border>
    <border>
      <left style="medium"/>
      <right style="medium"/>
      <top style="thin"/>
      <bottom style="double"/>
    </border>
    <border>
      <left>
        <color indexed="63"/>
      </left>
      <right style="medium"/>
      <top>
        <color indexed="63"/>
      </top>
      <bottom style="thin"/>
    </border>
    <border>
      <left>
        <color indexed="63"/>
      </left>
      <right style="medium"/>
      <top style="thin"/>
      <bottom style="medium"/>
    </border>
    <border>
      <left/>
      <right style="thin"/>
      <top/>
      <bottom style="medium"/>
    </border>
    <border>
      <left style="thin"/>
      <right/>
      <top style="medium"/>
      <bottom/>
    </border>
    <border>
      <left/>
      <right/>
      <top style="medium"/>
      <bottom style="thin"/>
    </border>
    <border>
      <left/>
      <right style="medium"/>
      <top style="medium"/>
      <bottom style="thin"/>
    </border>
    <border>
      <left>
        <color indexed="63"/>
      </left>
      <right style="medium"/>
      <top style="thin"/>
      <bottom style="thin"/>
    </border>
    <border>
      <left style="thin"/>
      <right/>
      <top/>
      <bottom style="medium"/>
    </border>
    <border>
      <left/>
      <right/>
      <top style="thin"/>
      <bottom style="medium"/>
    </border>
    <border>
      <left>
        <color indexed="63"/>
      </left>
      <right>
        <color indexed="63"/>
      </right>
      <top style="thin"/>
      <bottom style="thin"/>
    </border>
    <border>
      <left style="thin"/>
      <right>
        <color indexed="63"/>
      </right>
      <top style="medium"/>
      <bottom style="medium"/>
    </border>
    <border>
      <left style="medium"/>
      <right style="thin"/>
      <top style="medium"/>
      <bottom>
        <color indexed="63"/>
      </bottom>
    </border>
    <border>
      <left>
        <color indexed="63"/>
      </left>
      <right style="thin"/>
      <top style="medium"/>
      <bottom style="medium"/>
    </border>
    <border>
      <left style="medium"/>
      <right>
        <color indexed="63"/>
      </right>
      <top style="thin"/>
      <bottom style="double"/>
    </border>
  </borders>
  <cellStyleXfs count="65">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6"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3">
    <xf numFmtId="0" fontId="0" fillId="0" borderId="0" xfId="0" applyAlignment="1">
      <alignment vertical="center"/>
    </xf>
    <xf numFmtId="0" fontId="46" fillId="33" borderId="0" xfId="58" applyFill="1" applyProtection="1">
      <alignment/>
      <protection/>
    </xf>
    <xf numFmtId="0" fontId="46" fillId="0" borderId="10" xfId="58" applyFill="1" applyBorder="1" applyProtection="1">
      <alignment/>
      <protection/>
    </xf>
    <xf numFmtId="0" fontId="46" fillId="0" borderId="11" xfId="58" applyFill="1" applyBorder="1" applyProtection="1">
      <alignment/>
      <protection/>
    </xf>
    <xf numFmtId="0" fontId="46" fillId="0" borderId="12" xfId="58" applyFill="1" applyBorder="1" applyProtection="1">
      <alignment/>
      <protection/>
    </xf>
    <xf numFmtId="0" fontId="46" fillId="0" borderId="13" xfId="58" applyFill="1" applyBorder="1" applyProtection="1">
      <alignment/>
      <protection/>
    </xf>
    <xf numFmtId="0" fontId="46" fillId="0" borderId="14" xfId="58" applyFill="1" applyBorder="1" applyProtection="1">
      <alignment/>
      <protection/>
    </xf>
    <xf numFmtId="0" fontId="46" fillId="0" borderId="0" xfId="58" applyFill="1" applyBorder="1" applyAlignment="1" applyProtection="1">
      <alignment/>
      <protection/>
    </xf>
    <xf numFmtId="0" fontId="46" fillId="0" borderId="0" xfId="58" applyFill="1" applyBorder="1" applyProtection="1">
      <alignment/>
      <protection/>
    </xf>
    <xf numFmtId="0" fontId="66" fillId="0" borderId="0" xfId="58" applyFont="1" applyFill="1" applyBorder="1" applyAlignment="1" applyProtection="1">
      <alignment horizontal="right"/>
      <protection/>
    </xf>
    <xf numFmtId="14" fontId="66" fillId="0" borderId="0" xfId="58" applyNumberFormat="1" applyFont="1" applyFill="1" applyBorder="1" applyAlignment="1" applyProtection="1">
      <alignment horizontal="left"/>
      <protection/>
    </xf>
    <xf numFmtId="0" fontId="66" fillId="0" borderId="0" xfId="58" applyFont="1" applyFill="1" applyBorder="1" applyAlignment="1" applyProtection="1">
      <alignment horizontal="left"/>
      <protection/>
    </xf>
    <xf numFmtId="0" fontId="58" fillId="0" borderId="0" xfId="54" applyFill="1" applyBorder="1" applyAlignment="1" applyProtection="1">
      <alignment/>
      <protection/>
    </xf>
    <xf numFmtId="0" fontId="31" fillId="33" borderId="0" xfId="58" applyFont="1" applyFill="1" applyProtection="1">
      <alignment/>
      <protection/>
    </xf>
    <xf numFmtId="0" fontId="46" fillId="33" borderId="13" xfId="58" applyFill="1" applyBorder="1" applyProtection="1">
      <alignment/>
      <protection/>
    </xf>
    <xf numFmtId="0" fontId="46" fillId="0" borderId="15" xfId="58" applyFill="1" applyBorder="1" applyProtection="1">
      <alignment/>
      <protection/>
    </xf>
    <xf numFmtId="0" fontId="46" fillId="0" borderId="16" xfId="58" applyFill="1" applyBorder="1" applyProtection="1">
      <alignment/>
      <protection/>
    </xf>
    <xf numFmtId="0" fontId="46" fillId="33" borderId="16" xfId="58" applyFill="1" applyBorder="1" applyProtection="1">
      <alignment/>
      <protection/>
    </xf>
    <xf numFmtId="0" fontId="46" fillId="33" borderId="17" xfId="58" applyFill="1" applyBorder="1" applyProtection="1">
      <alignment/>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protection/>
    </xf>
    <xf numFmtId="0" fontId="32" fillId="0" borderId="10" xfId="0" applyFont="1" applyFill="1" applyBorder="1" applyAlignment="1" applyProtection="1">
      <alignment vertical="center"/>
      <protection/>
    </xf>
    <xf numFmtId="0" fontId="32" fillId="0" borderId="11"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protection/>
    </xf>
    <xf numFmtId="0" fontId="32" fillId="0" borderId="11" xfId="0" applyFont="1" applyFill="1" applyBorder="1" applyAlignment="1" applyProtection="1">
      <alignment vertical="center"/>
      <protection/>
    </xf>
    <xf numFmtId="0" fontId="32" fillId="0" borderId="12" xfId="0" applyFont="1" applyFill="1" applyBorder="1" applyAlignment="1" applyProtection="1">
      <alignment vertical="center"/>
      <protection/>
    </xf>
    <xf numFmtId="0" fontId="32" fillId="0" borderId="13" xfId="0" applyFont="1" applyFill="1" applyBorder="1" applyAlignment="1" applyProtection="1">
      <alignment vertical="center"/>
      <protection/>
    </xf>
    <xf numFmtId="0" fontId="32" fillId="0" borderId="18" xfId="0" applyFont="1" applyFill="1" applyBorder="1" applyAlignment="1" applyProtection="1">
      <alignment horizontal="right" vertical="center"/>
      <protection/>
    </xf>
    <xf numFmtId="14" fontId="32" fillId="0" borderId="19" xfId="0" applyNumberFormat="1" applyFont="1" applyFill="1" applyBorder="1" applyAlignment="1" applyProtection="1">
      <alignment horizontal="left" vertical="center"/>
      <protection/>
    </xf>
    <xf numFmtId="0" fontId="32" fillId="0" borderId="14" xfId="0" applyFont="1" applyFill="1" applyBorder="1" applyAlignment="1" applyProtection="1">
      <alignment vertical="center"/>
      <protection/>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6" fontId="9" fillId="0" borderId="0" xfId="0" applyNumberFormat="1" applyFont="1" applyFill="1" applyBorder="1" applyAlignment="1" applyProtection="1">
      <alignment horizontal="center" vertical="center"/>
      <protection/>
    </xf>
    <xf numFmtId="0" fontId="10" fillId="0" borderId="26" xfId="0" applyFont="1" applyFill="1" applyBorder="1" applyAlignment="1" applyProtection="1">
      <alignment horizontal="left" vertical="center" wrapText="1"/>
      <protection/>
    </xf>
    <xf numFmtId="0" fontId="10" fillId="0" borderId="27" xfId="0"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xf>
    <xf numFmtId="0" fontId="10" fillId="0" borderId="29" xfId="0" applyFont="1" applyFill="1" applyBorder="1" applyAlignment="1" applyProtection="1">
      <alignment horizontal="center" vertical="center"/>
      <protection/>
    </xf>
    <xf numFmtId="6" fontId="10" fillId="0" borderId="30" xfId="0" applyNumberFormat="1"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32" fillId="0" borderId="15" xfId="0" applyFont="1" applyFill="1" applyBorder="1" applyAlignment="1" applyProtection="1">
      <alignment vertical="center"/>
      <protection/>
    </xf>
    <xf numFmtId="0" fontId="32" fillId="0" borderId="16" xfId="0" applyFont="1" applyFill="1" applyBorder="1" applyAlignment="1" applyProtection="1">
      <alignment horizontal="center" vertical="center"/>
      <protection/>
    </xf>
    <xf numFmtId="0" fontId="32" fillId="0" borderId="16" xfId="0" applyFont="1" applyFill="1" applyBorder="1" applyAlignment="1" applyProtection="1">
      <alignment horizontal="left" vertical="center"/>
      <protection/>
    </xf>
    <xf numFmtId="0" fontId="32" fillId="0" borderId="16" xfId="0" applyFont="1" applyFill="1" applyBorder="1" applyAlignment="1" applyProtection="1">
      <alignment vertical="center"/>
      <protection/>
    </xf>
    <xf numFmtId="0" fontId="32" fillId="0" borderId="17" xfId="0" applyFont="1" applyFill="1" applyBorder="1" applyAlignment="1" applyProtection="1">
      <alignment vertical="center"/>
      <protection/>
    </xf>
    <xf numFmtId="0" fontId="32" fillId="33" borderId="0" xfId="0" applyFont="1" applyFill="1" applyBorder="1" applyAlignment="1" applyProtection="1">
      <alignment vertical="center"/>
      <protection/>
    </xf>
    <xf numFmtId="0" fontId="32"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left" vertical="center"/>
      <protection/>
    </xf>
    <xf numFmtId="0" fontId="32" fillId="33" borderId="0" xfId="0" applyFont="1" applyFill="1" applyBorder="1" applyAlignment="1" applyProtection="1">
      <alignment vertical="center"/>
      <protection/>
    </xf>
    <xf numFmtId="0" fontId="10" fillId="0" borderId="34" xfId="0" applyFont="1" applyFill="1" applyBorder="1" applyAlignment="1" applyProtection="1">
      <alignment horizontal="center" vertical="center" wrapText="1"/>
      <protection/>
    </xf>
    <xf numFmtId="0" fontId="10" fillId="0" borderId="24" xfId="0" applyFont="1" applyFill="1" applyBorder="1" applyAlignment="1" applyProtection="1">
      <alignment horizontal="left" vertical="center" wrapText="1"/>
      <protection/>
    </xf>
    <xf numFmtId="0" fontId="9" fillId="0" borderId="35" xfId="0" applyFont="1" applyFill="1" applyBorder="1" applyAlignment="1" applyProtection="1">
      <alignment horizontal="center" vertical="center"/>
      <protection/>
    </xf>
    <xf numFmtId="0" fontId="10" fillId="0" borderId="36" xfId="0" applyFont="1" applyFill="1" applyBorder="1" applyAlignment="1" applyProtection="1">
      <alignment horizontal="center" vertical="center" wrapText="1"/>
      <protection/>
    </xf>
    <xf numFmtId="0" fontId="32" fillId="0" borderId="18" xfId="0" applyFont="1" applyFill="1" applyBorder="1" applyAlignment="1" applyProtection="1">
      <alignment horizontal="center" vertical="center"/>
      <protection/>
    </xf>
    <xf numFmtId="0" fontId="9" fillId="0" borderId="37"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9" fillId="0" borderId="25" xfId="0" applyFont="1" applyFill="1" applyBorder="1" applyAlignment="1" applyProtection="1">
      <alignment horizontal="left" vertical="center" wrapText="1"/>
      <protection/>
    </xf>
    <xf numFmtId="0" fontId="9" fillId="0" borderId="38" xfId="0" applyFont="1" applyFill="1" applyBorder="1" applyAlignment="1" applyProtection="1">
      <alignment horizontal="center" vertical="center"/>
      <protection/>
    </xf>
    <xf numFmtId="0" fontId="10" fillId="0" borderId="39" xfId="0" applyFont="1" applyFill="1" applyBorder="1" applyAlignment="1" applyProtection="1">
      <alignment horizontal="center" vertical="center" wrapText="1"/>
      <protection/>
    </xf>
    <xf numFmtId="0" fontId="32" fillId="0" borderId="40" xfId="0" applyNumberFormat="1" applyFont="1" applyFill="1" applyBorder="1" applyAlignment="1" applyProtection="1">
      <alignment horizontal="left" wrapText="1"/>
      <protection/>
    </xf>
    <xf numFmtId="0" fontId="67" fillId="0" borderId="0" xfId="53" applyFont="1" applyFill="1" applyBorder="1" applyAlignment="1" applyProtection="1">
      <alignment horizontal="left" vertical="center"/>
      <protection/>
    </xf>
    <xf numFmtId="0" fontId="67" fillId="0" borderId="24" xfId="53" applyFont="1" applyFill="1" applyBorder="1" applyAlignment="1" applyProtection="1">
      <alignment horizontal="center" vertical="center"/>
      <protection/>
    </xf>
    <xf numFmtId="0" fontId="67" fillId="0" borderId="37" xfId="53" applyFont="1" applyFill="1" applyBorder="1" applyAlignment="1" applyProtection="1">
      <alignment horizontal="center" vertical="center" wrapText="1"/>
      <protection/>
    </xf>
    <xf numFmtId="0" fontId="67" fillId="0" borderId="24" xfId="53" applyFont="1" applyFill="1" applyBorder="1" applyAlignment="1" applyProtection="1">
      <alignment horizontal="center" vertical="center" wrapText="1"/>
      <protection/>
    </xf>
    <xf numFmtId="0" fontId="67" fillId="0" borderId="25" xfId="53" applyFont="1" applyFill="1" applyBorder="1" applyAlignment="1" applyProtection="1">
      <alignment horizontal="center" vertical="center" wrapText="1"/>
      <protection/>
    </xf>
    <xf numFmtId="0" fontId="32" fillId="33" borderId="0" xfId="0" applyFont="1" applyFill="1" applyAlignment="1" applyProtection="1">
      <alignment vertical="center"/>
      <protection/>
    </xf>
    <xf numFmtId="0" fontId="6" fillId="33" borderId="0" xfId="0" applyFont="1" applyFill="1" applyAlignment="1" applyProtection="1">
      <alignment vertical="center"/>
      <protection/>
    </xf>
    <xf numFmtId="0" fontId="32" fillId="33" borderId="0" xfId="0" applyFont="1" applyFill="1" applyAlignment="1" applyProtection="1">
      <alignment horizontal="left" vertical="center"/>
      <protection/>
    </xf>
    <xf numFmtId="0" fontId="32" fillId="33" borderId="0" xfId="0" applyFont="1" applyFill="1" applyAlignment="1" applyProtection="1">
      <alignment horizontal="center" vertical="center"/>
      <protection/>
    </xf>
    <xf numFmtId="0" fontId="40" fillId="0" borderId="41" xfId="0" applyNumberFormat="1" applyFont="1" applyFill="1" applyBorder="1" applyAlignment="1" applyProtection="1">
      <alignment horizontal="center" wrapText="1"/>
      <protection/>
    </xf>
    <xf numFmtId="0" fontId="68" fillId="0" borderId="32" xfId="53" applyFont="1" applyFill="1" applyBorder="1" applyAlignment="1" applyProtection="1">
      <alignment horizontal="center" vertical="center"/>
      <protection/>
    </xf>
    <xf numFmtId="0" fontId="68" fillId="0" borderId="33" xfId="53" applyFont="1" applyFill="1" applyBorder="1" applyAlignment="1" applyProtection="1">
      <alignment horizontal="center" vertical="center"/>
      <protection/>
    </xf>
    <xf numFmtId="0" fontId="46" fillId="0" borderId="0" xfId="58" applyProtection="1">
      <alignment/>
      <protection/>
    </xf>
    <xf numFmtId="0" fontId="46" fillId="0" borderId="14" xfId="58" applyBorder="1" applyProtection="1">
      <alignment/>
      <protection/>
    </xf>
    <xf numFmtId="0" fontId="31" fillId="0" borderId="0" xfId="0" applyFont="1" applyFill="1" applyBorder="1" applyAlignment="1" applyProtection="1">
      <alignment horizontal="left" vertical="center" wrapText="1"/>
      <protection/>
    </xf>
    <xf numFmtId="0" fontId="32" fillId="0" borderId="0" xfId="0" applyFont="1" applyAlignment="1" applyProtection="1">
      <alignment vertical="center"/>
      <protection/>
    </xf>
    <xf numFmtId="0" fontId="40" fillId="0" borderId="21" xfId="0" applyFont="1" applyBorder="1" applyAlignment="1" applyProtection="1">
      <alignment horizontal="center" vertical="center"/>
      <protection/>
    </xf>
    <xf numFmtId="0" fontId="40" fillId="0" borderId="42" xfId="0" applyFont="1" applyBorder="1" applyAlignment="1" applyProtection="1">
      <alignment horizontal="center" vertical="center"/>
      <protection/>
    </xf>
    <xf numFmtId="0" fontId="32" fillId="0" borderId="35" xfId="0" applyFont="1" applyBorder="1" applyAlignment="1" applyProtection="1">
      <alignment horizontal="center" vertical="center"/>
      <protection/>
    </xf>
    <xf numFmtId="0" fontId="32" fillId="0" borderId="24" xfId="0" applyFont="1" applyBorder="1" applyAlignment="1" applyProtection="1">
      <alignment horizontal="center" vertical="center"/>
      <protection/>
    </xf>
    <xf numFmtId="0" fontId="32" fillId="0" borderId="43" xfId="0" applyFont="1" applyBorder="1" applyAlignment="1" applyProtection="1">
      <alignment horizontal="center" vertical="center"/>
      <protection/>
    </xf>
    <xf numFmtId="0" fontId="32" fillId="0" borderId="38" xfId="0" applyFont="1" applyBorder="1" applyAlignment="1" applyProtection="1">
      <alignment horizontal="center" vertical="center"/>
      <protection/>
    </xf>
    <xf numFmtId="0" fontId="32" fillId="0" borderId="44" xfId="0" applyFont="1" applyBorder="1" applyAlignment="1" applyProtection="1">
      <alignment horizontal="center" vertical="center"/>
      <protection/>
    </xf>
    <xf numFmtId="0" fontId="32" fillId="0" borderId="39" xfId="0" applyFont="1" applyBorder="1" applyAlignment="1" applyProtection="1">
      <alignment horizontal="center" vertical="center"/>
      <protection/>
    </xf>
    <xf numFmtId="0" fontId="32" fillId="0" borderId="0" xfId="0" applyFont="1" applyFill="1" applyAlignment="1" applyProtection="1">
      <alignment vertical="center"/>
      <protection/>
    </xf>
    <xf numFmtId="174" fontId="32" fillId="0" borderId="45" xfId="0" applyNumberFormat="1" applyFont="1" applyBorder="1" applyAlignment="1" applyProtection="1">
      <alignment horizontal="center" vertical="center"/>
      <protection/>
    </xf>
    <xf numFmtId="0" fontId="6" fillId="0" borderId="43" xfId="0" applyFont="1" applyBorder="1" applyAlignment="1" applyProtection="1" quotePrefix="1">
      <alignment horizontal="center" vertical="center"/>
      <protection/>
    </xf>
    <xf numFmtId="0" fontId="31" fillId="0" borderId="0" xfId="0" applyFont="1" applyFill="1" applyBorder="1" applyAlignment="1" applyProtection="1">
      <alignment horizontal="center" vertical="center"/>
      <protection/>
    </xf>
    <xf numFmtId="0" fontId="31" fillId="0" borderId="16" xfId="0" applyFont="1" applyFill="1" applyBorder="1" applyAlignment="1" applyProtection="1">
      <alignment vertical="center"/>
      <protection/>
    </xf>
    <xf numFmtId="0" fontId="31" fillId="33" borderId="0" xfId="0" applyFont="1" applyFill="1" applyAlignment="1" applyProtection="1">
      <alignment vertical="center"/>
      <protection/>
    </xf>
    <xf numFmtId="0" fontId="32" fillId="19" borderId="46" xfId="0" applyNumberFormat="1" applyFont="1" applyFill="1" applyBorder="1" applyAlignment="1" applyProtection="1">
      <alignment horizontal="center" wrapText="1"/>
      <protection locked="0"/>
    </xf>
    <xf numFmtId="0" fontId="32" fillId="19" borderId="47" xfId="0" applyFont="1" applyFill="1" applyBorder="1" applyAlignment="1" applyProtection="1">
      <alignment horizontal="center" vertical="center" wrapText="1"/>
      <protection locked="0"/>
    </xf>
    <xf numFmtId="0" fontId="32" fillId="19" borderId="45" xfId="0" applyFont="1" applyFill="1" applyBorder="1" applyAlignment="1" applyProtection="1">
      <alignment horizontal="center" vertical="center" wrapText="1"/>
      <protection locked="0"/>
    </xf>
    <xf numFmtId="0" fontId="32" fillId="19" borderId="19" xfId="0" applyFont="1" applyFill="1" applyBorder="1" applyAlignment="1" applyProtection="1">
      <alignment horizontal="center" vertical="center"/>
      <protection locked="0"/>
    </xf>
    <xf numFmtId="0" fontId="32" fillId="19" borderId="24" xfId="0" applyFont="1" applyFill="1" applyBorder="1" applyAlignment="1" applyProtection="1">
      <alignment horizontal="center" vertical="center" wrapText="1"/>
      <protection locked="0"/>
    </xf>
    <xf numFmtId="0" fontId="32" fillId="19" borderId="43" xfId="0" applyFont="1" applyFill="1" applyBorder="1" applyAlignment="1" applyProtection="1">
      <alignment horizontal="center" vertical="center" wrapText="1"/>
      <protection locked="0"/>
    </xf>
    <xf numFmtId="0" fontId="32" fillId="11" borderId="48" xfId="0" applyFont="1" applyFill="1" applyBorder="1" applyAlignment="1" applyProtection="1">
      <alignment horizontal="center" vertical="center"/>
      <protection locked="0"/>
    </xf>
    <xf numFmtId="0" fontId="32" fillId="11" borderId="44" xfId="0" applyFont="1" applyFill="1" applyBorder="1" applyAlignment="1" applyProtection="1">
      <alignment horizontal="center" vertical="center" wrapText="1"/>
      <protection locked="0"/>
    </xf>
    <xf numFmtId="0" fontId="32" fillId="11" borderId="39" xfId="0" applyFont="1" applyFill="1" applyBorder="1" applyAlignment="1" applyProtection="1">
      <alignment horizontal="center" vertical="center" wrapText="1"/>
      <protection locked="0"/>
    </xf>
    <xf numFmtId="0" fontId="32" fillId="0" borderId="24" xfId="0" applyFont="1" applyFill="1" applyBorder="1" applyAlignment="1" applyProtection="1">
      <alignment vertical="center"/>
      <protection/>
    </xf>
    <xf numFmtId="0" fontId="32" fillId="0" borderId="13" xfId="0" applyFont="1" applyFill="1" applyBorder="1" applyAlignment="1" applyProtection="1">
      <alignment horizontal="left" vertical="center"/>
      <protection/>
    </xf>
    <xf numFmtId="0" fontId="32" fillId="0" borderId="14" xfId="0" applyFont="1" applyFill="1" applyBorder="1" applyAlignment="1" applyProtection="1">
      <alignment horizontal="left" vertical="center"/>
      <protection/>
    </xf>
    <xf numFmtId="0" fontId="40" fillId="0" borderId="13" xfId="0" applyFont="1" applyFill="1" applyBorder="1" applyAlignment="1" applyProtection="1">
      <alignment horizontal="center" vertical="center"/>
      <protection/>
    </xf>
    <xf numFmtId="0" fontId="40" fillId="0" borderId="49" xfId="0" applyFont="1" applyFill="1" applyBorder="1" applyAlignment="1" applyProtection="1">
      <alignment horizontal="center" vertical="center" wrapText="1"/>
      <protection/>
    </xf>
    <xf numFmtId="0" fontId="40" fillId="0" borderId="50" xfId="0" applyFont="1" applyFill="1" applyBorder="1" applyAlignment="1" applyProtection="1">
      <alignment horizontal="center" vertical="center" wrapText="1"/>
      <protection/>
    </xf>
    <xf numFmtId="0" fontId="40" fillId="0" borderId="51" xfId="0" applyFont="1" applyFill="1" applyBorder="1" applyAlignment="1" applyProtection="1">
      <alignment horizontal="center" vertical="center" wrapText="1"/>
      <protection/>
    </xf>
    <xf numFmtId="0" fontId="40" fillId="0" borderId="52" xfId="0" applyFont="1" applyFill="1" applyBorder="1" applyAlignment="1" applyProtection="1">
      <alignment horizontal="center" vertical="center" wrapText="1"/>
      <protection/>
    </xf>
    <xf numFmtId="0" fontId="40" fillId="0" borderId="53" xfId="0" applyFont="1" applyFill="1" applyBorder="1" applyAlignment="1" applyProtection="1">
      <alignment horizontal="center" vertical="center" wrapText="1"/>
      <protection/>
    </xf>
    <xf numFmtId="0" fontId="40" fillId="0" borderId="14" xfId="0" applyFont="1" applyFill="1" applyBorder="1" applyAlignment="1" applyProtection="1">
      <alignment horizontal="center" vertical="center"/>
      <protection/>
    </xf>
    <xf numFmtId="0" fontId="40" fillId="33" borderId="0" xfId="0" applyFont="1" applyFill="1" applyAlignment="1" applyProtection="1">
      <alignment horizontal="center" vertical="center"/>
      <protection/>
    </xf>
    <xf numFmtId="0" fontId="32" fillId="0" borderId="54" xfId="0" applyFont="1" applyFill="1" applyBorder="1" applyAlignment="1" applyProtection="1">
      <alignment horizontal="center" vertical="center"/>
      <protection/>
    </xf>
    <xf numFmtId="0" fontId="40" fillId="0" borderId="55" xfId="0" applyFont="1" applyFill="1" applyBorder="1" applyAlignment="1" applyProtection="1">
      <alignment horizontal="center" vertical="center" wrapText="1"/>
      <protection/>
    </xf>
    <xf numFmtId="0" fontId="40" fillId="0" borderId="56" xfId="0" applyFont="1" applyFill="1" applyBorder="1" applyAlignment="1" applyProtection="1">
      <alignment horizontal="center" vertical="center" wrapText="1"/>
      <protection/>
    </xf>
    <xf numFmtId="0" fontId="32" fillId="0" borderId="13" xfId="0" applyFont="1" applyBorder="1" applyAlignment="1" applyProtection="1">
      <alignment vertical="center"/>
      <protection/>
    </xf>
    <xf numFmtId="0" fontId="32" fillId="0" borderId="14" xfId="0" applyFont="1" applyBorder="1" applyAlignment="1" applyProtection="1">
      <alignment vertical="center"/>
      <protection/>
    </xf>
    <xf numFmtId="0" fontId="32" fillId="0" borderId="0" xfId="0" applyFont="1" applyBorder="1" applyAlignment="1" applyProtection="1">
      <alignment vertical="center"/>
      <protection/>
    </xf>
    <xf numFmtId="0" fontId="40" fillId="0" borderId="52" xfId="0" applyFont="1" applyBorder="1" applyAlignment="1" applyProtection="1">
      <alignment horizontal="center" vertical="center"/>
      <protection/>
    </xf>
    <xf numFmtId="0" fontId="40" fillId="0" borderId="53" xfId="0" applyFont="1" applyBorder="1" applyAlignment="1" applyProtection="1">
      <alignment horizontal="center" vertical="center"/>
      <protection/>
    </xf>
    <xf numFmtId="0" fontId="32" fillId="0" borderId="57" xfId="0" applyFont="1" applyBorder="1" applyAlignment="1" applyProtection="1">
      <alignment horizontal="center" vertical="center"/>
      <protection/>
    </xf>
    <xf numFmtId="0" fontId="32" fillId="0" borderId="47" xfId="0" applyFont="1" applyBorder="1" applyAlignment="1" applyProtection="1">
      <alignment horizontal="center" vertical="center"/>
      <protection/>
    </xf>
    <xf numFmtId="0" fontId="32" fillId="0" borderId="45" xfId="0" applyFont="1" applyBorder="1" applyAlignment="1" applyProtection="1">
      <alignment horizontal="center" vertical="center"/>
      <protection/>
    </xf>
    <xf numFmtId="172" fontId="32" fillId="14" borderId="45" xfId="0" applyNumberFormat="1" applyFont="1" applyFill="1" applyBorder="1" applyAlignment="1" applyProtection="1">
      <alignment horizontal="center" vertical="center"/>
      <protection/>
    </xf>
    <xf numFmtId="0" fontId="32" fillId="14" borderId="43" xfId="0" applyFont="1" applyFill="1" applyBorder="1" applyAlignment="1" applyProtection="1">
      <alignment horizontal="center" vertical="center"/>
      <protection/>
    </xf>
    <xf numFmtId="173" fontId="32" fillId="14" borderId="39" xfId="0" applyNumberFormat="1" applyFont="1" applyFill="1" applyBorder="1" applyAlignment="1" applyProtection="1">
      <alignment horizontal="center" vertical="center"/>
      <protection/>
    </xf>
    <xf numFmtId="0" fontId="40" fillId="0" borderId="0" xfId="0" applyFont="1" applyFill="1" applyBorder="1" applyAlignment="1" applyProtection="1">
      <alignment horizontal="left" vertical="center"/>
      <protection/>
    </xf>
    <xf numFmtId="173" fontId="32" fillId="0" borderId="0" xfId="0" applyNumberFormat="1" applyFont="1" applyFill="1" applyBorder="1" applyAlignment="1" applyProtection="1">
      <alignment horizontal="center" vertical="center"/>
      <protection/>
    </xf>
    <xf numFmtId="0" fontId="32" fillId="0" borderId="15" xfId="0" applyFont="1" applyBorder="1" applyAlignment="1" applyProtection="1">
      <alignment vertical="center"/>
      <protection/>
    </xf>
    <xf numFmtId="0" fontId="32" fillId="0" borderId="16" xfId="0" applyFont="1" applyBorder="1" applyAlignment="1" applyProtection="1">
      <alignment vertical="center"/>
      <protection/>
    </xf>
    <xf numFmtId="0" fontId="32" fillId="0" borderId="17" xfId="0" applyFont="1" applyBorder="1" applyAlignment="1" applyProtection="1">
      <alignment vertical="center"/>
      <protection/>
    </xf>
    <xf numFmtId="0" fontId="57" fillId="0" borderId="22" xfId="53" applyFill="1" applyBorder="1" applyAlignment="1" applyProtection="1">
      <alignment horizontal="center" vertical="center"/>
      <protection/>
    </xf>
    <xf numFmtId="0" fontId="57" fillId="0" borderId="35" xfId="53" applyFill="1" applyBorder="1" applyAlignment="1" applyProtection="1">
      <alignment horizontal="center" vertical="center"/>
      <protection/>
    </xf>
    <xf numFmtId="0" fontId="57" fillId="0" borderId="23" xfId="53" applyFill="1" applyBorder="1" applyAlignment="1" applyProtection="1">
      <alignment horizontal="center" vertical="center"/>
      <protection/>
    </xf>
    <xf numFmtId="0" fontId="57" fillId="0" borderId="55" xfId="53" applyFill="1" applyBorder="1" applyAlignment="1" applyProtection="1">
      <alignment horizontal="center" vertical="center"/>
      <protection/>
    </xf>
    <xf numFmtId="0" fontId="57" fillId="0" borderId="56" xfId="53" applyFill="1" applyBorder="1" applyAlignment="1" applyProtection="1">
      <alignment horizontal="center" vertical="center"/>
      <protection/>
    </xf>
    <xf numFmtId="0" fontId="57" fillId="0" borderId="58" xfId="53" applyFill="1" applyBorder="1" applyAlignment="1" applyProtection="1">
      <alignment horizontal="center" vertical="center"/>
      <protection/>
    </xf>
    <xf numFmtId="14" fontId="32" fillId="0" borderId="19" xfId="0" applyNumberFormat="1"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40" fillId="0" borderId="13" xfId="0" applyFont="1" applyFill="1" applyBorder="1" applyAlignment="1" applyProtection="1">
      <alignment vertical="center"/>
      <protection/>
    </xf>
    <xf numFmtId="0" fontId="40" fillId="0" borderId="50" xfId="0" applyFont="1" applyFill="1" applyBorder="1" applyAlignment="1" applyProtection="1">
      <alignment horizontal="center" vertical="center"/>
      <protection/>
    </xf>
    <xf numFmtId="0" fontId="40" fillId="0" borderId="14" xfId="0" applyFont="1" applyFill="1" applyBorder="1" applyAlignment="1" applyProtection="1">
      <alignment vertical="center"/>
      <protection/>
    </xf>
    <xf numFmtId="0" fontId="40" fillId="33" borderId="0" xfId="0" applyFont="1" applyFill="1" applyAlignment="1" applyProtection="1">
      <alignment vertical="center"/>
      <protection/>
    </xf>
    <xf numFmtId="0" fontId="32" fillId="0" borderId="20" xfId="0" applyFont="1" applyFill="1" applyBorder="1" applyAlignment="1" applyProtection="1">
      <alignment horizontal="center" vertical="center"/>
      <protection/>
    </xf>
    <xf numFmtId="0" fontId="32" fillId="0" borderId="59" xfId="0" applyFont="1" applyFill="1" applyBorder="1" applyAlignment="1" applyProtection="1">
      <alignment horizontal="left" vertical="center" wrapText="1"/>
      <protection/>
    </xf>
    <xf numFmtId="175" fontId="32" fillId="0" borderId="57" xfId="44" applyNumberFormat="1" applyFont="1" applyFill="1" applyBorder="1" applyAlignment="1" applyProtection="1">
      <alignment horizontal="center" vertical="center"/>
      <protection/>
    </xf>
    <xf numFmtId="175" fontId="32" fillId="0" borderId="47" xfId="44" applyNumberFormat="1" applyFont="1" applyFill="1" applyBorder="1" applyAlignment="1" applyProtection="1">
      <alignment horizontal="center" vertical="center"/>
      <protection/>
    </xf>
    <xf numFmtId="175" fontId="32" fillId="0" borderId="45" xfId="44" applyNumberFormat="1" applyFont="1" applyFill="1" applyBorder="1" applyAlignment="1" applyProtection="1">
      <alignment horizontal="center" vertical="center"/>
      <protection/>
    </xf>
    <xf numFmtId="0" fontId="32" fillId="0" borderId="18" xfId="0" applyFont="1" applyFill="1" applyBorder="1" applyAlignment="1" applyProtection="1">
      <alignment horizontal="left" vertical="center" wrapText="1"/>
      <protection/>
    </xf>
    <xf numFmtId="175" fontId="32" fillId="0" borderId="35" xfId="44" applyNumberFormat="1" applyFont="1" applyFill="1" applyBorder="1" applyAlignment="1" applyProtection="1">
      <alignment horizontal="center" vertical="center"/>
      <protection/>
    </xf>
    <xf numFmtId="175" fontId="32" fillId="0" borderId="24" xfId="44" applyNumberFormat="1" applyFont="1" applyFill="1" applyBorder="1" applyAlignment="1" applyProtection="1">
      <alignment horizontal="center" vertical="center"/>
      <protection/>
    </xf>
    <xf numFmtId="175" fontId="32" fillId="0" borderId="43" xfId="44" applyNumberFormat="1" applyFont="1" applyFill="1" applyBorder="1" applyAlignment="1" applyProtection="1">
      <alignment horizontal="center" vertical="center"/>
      <protection/>
    </xf>
    <xf numFmtId="0" fontId="32" fillId="0" borderId="18" xfId="0" applyFont="1" applyFill="1" applyBorder="1" applyAlignment="1" applyProtection="1">
      <alignment horizontal="left" wrapText="1"/>
      <protection/>
    </xf>
    <xf numFmtId="175" fontId="32" fillId="0" borderId="38" xfId="44" applyNumberFormat="1" applyFont="1" applyFill="1" applyBorder="1" applyAlignment="1" applyProtection="1">
      <alignment horizontal="center" vertical="center"/>
      <protection/>
    </xf>
    <xf numFmtId="175" fontId="32" fillId="0" borderId="44" xfId="44" applyNumberFormat="1" applyFont="1" applyFill="1" applyBorder="1" applyAlignment="1" applyProtection="1">
      <alignment horizontal="center" vertical="center"/>
      <protection/>
    </xf>
    <xf numFmtId="175" fontId="32" fillId="0" borderId="39" xfId="44" applyNumberFormat="1" applyFont="1" applyFill="1" applyBorder="1" applyAlignment="1" applyProtection="1">
      <alignment horizontal="center" vertical="center"/>
      <protection/>
    </xf>
    <xf numFmtId="0" fontId="44" fillId="0" borderId="29" xfId="0" applyFont="1" applyFill="1" applyBorder="1" applyAlignment="1" applyProtection="1">
      <alignment horizontal="left" vertical="center" wrapText="1"/>
      <protection/>
    </xf>
    <xf numFmtId="0" fontId="44" fillId="0" borderId="30" xfId="0" applyFont="1" applyFill="1" applyBorder="1" applyAlignment="1" applyProtection="1">
      <alignment horizontal="center" vertical="center" wrapText="1"/>
      <protection/>
    </xf>
    <xf numFmtId="0" fontId="44" fillId="0" borderId="60"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protection/>
    </xf>
    <xf numFmtId="0" fontId="32" fillId="0" borderId="59" xfId="0" applyFont="1" applyFill="1" applyBorder="1" applyAlignment="1" applyProtection="1">
      <alignment horizontal="left" vertical="center"/>
      <protection/>
    </xf>
    <xf numFmtId="0" fontId="32" fillId="0" borderId="35" xfId="0" applyFont="1" applyFill="1" applyBorder="1" applyAlignment="1" applyProtection="1">
      <alignment horizontal="center" vertical="center"/>
      <protection/>
    </xf>
    <xf numFmtId="0" fontId="32" fillId="0" borderId="61" xfId="0" applyFont="1" applyFill="1" applyBorder="1" applyAlignment="1" applyProtection="1">
      <alignment horizontal="left" vertical="center"/>
      <protection/>
    </xf>
    <xf numFmtId="175" fontId="32" fillId="0" borderId="62" xfId="44" applyNumberFormat="1" applyFont="1" applyFill="1" applyBorder="1" applyAlignment="1" applyProtection="1">
      <alignment horizontal="center" vertical="center"/>
      <protection/>
    </xf>
    <xf numFmtId="175" fontId="32" fillId="0" borderId="63" xfId="44" applyNumberFormat="1" applyFont="1" applyFill="1" applyBorder="1" applyAlignment="1" applyProtection="1">
      <alignment horizontal="center" vertical="center"/>
      <protection/>
    </xf>
    <xf numFmtId="175" fontId="32" fillId="0" borderId="64" xfId="44" applyNumberFormat="1" applyFont="1" applyFill="1" applyBorder="1" applyAlignment="1" applyProtection="1">
      <alignment horizontal="center" vertical="center"/>
      <protection/>
    </xf>
    <xf numFmtId="175" fontId="32" fillId="0" borderId="22" xfId="44" applyNumberFormat="1" applyFont="1" applyFill="1" applyBorder="1" applyAlignment="1" applyProtection="1">
      <alignment horizontal="center" vertical="center"/>
      <protection/>
    </xf>
    <xf numFmtId="175" fontId="32" fillId="0" borderId="37" xfId="44" applyNumberFormat="1" applyFont="1" applyFill="1" applyBorder="1" applyAlignment="1" applyProtection="1">
      <alignment horizontal="center" vertical="center"/>
      <protection/>
    </xf>
    <xf numFmtId="175" fontId="32" fillId="0" borderId="34" xfId="44" applyNumberFormat="1" applyFont="1" applyFill="1" applyBorder="1" applyAlignment="1" applyProtection="1">
      <alignment horizontal="center" vertical="center"/>
      <protection/>
    </xf>
    <xf numFmtId="10" fontId="32" fillId="0" borderId="22" xfId="44" applyNumberFormat="1" applyFont="1" applyFill="1" applyBorder="1" applyAlignment="1" applyProtection="1">
      <alignment horizontal="center" vertical="center"/>
      <protection/>
    </xf>
    <xf numFmtId="10" fontId="32" fillId="0" borderId="37" xfId="0" applyNumberFormat="1" applyFont="1" applyFill="1" applyBorder="1" applyAlignment="1" applyProtection="1">
      <alignment horizontal="center" vertical="center"/>
      <protection/>
    </xf>
    <xf numFmtId="10" fontId="32" fillId="0" borderId="34" xfId="0" applyNumberFormat="1" applyFont="1" applyFill="1" applyBorder="1" applyAlignment="1" applyProtection="1">
      <alignment horizontal="center" vertical="center"/>
      <protection/>
    </xf>
    <xf numFmtId="0" fontId="32" fillId="0" borderId="18" xfId="0" applyFont="1" applyFill="1" applyBorder="1" applyAlignment="1" applyProtection="1">
      <alignment horizontal="left" vertical="center"/>
      <protection/>
    </xf>
    <xf numFmtId="175" fontId="32" fillId="0" borderId="35" xfId="0" applyNumberFormat="1" applyFont="1" applyFill="1" applyBorder="1" applyAlignment="1" applyProtection="1">
      <alignment horizontal="center" vertical="center"/>
      <protection/>
    </xf>
    <xf numFmtId="175" fontId="32" fillId="0" borderId="24" xfId="0" applyNumberFormat="1" applyFont="1" applyFill="1" applyBorder="1" applyAlignment="1" applyProtection="1">
      <alignment horizontal="center" vertical="center"/>
      <protection/>
    </xf>
    <xf numFmtId="175" fontId="32" fillId="0" borderId="43" xfId="0" applyNumberFormat="1" applyFont="1" applyFill="1" applyBorder="1" applyAlignment="1" applyProtection="1">
      <alignment horizontal="center" vertical="center"/>
      <protection/>
    </xf>
    <xf numFmtId="0" fontId="32" fillId="0" borderId="38" xfId="0" applyFont="1" applyFill="1" applyBorder="1" applyAlignment="1" applyProtection="1">
      <alignment horizontal="center" vertical="center"/>
      <protection/>
    </xf>
    <xf numFmtId="0" fontId="32" fillId="0" borderId="65" xfId="0" applyFont="1" applyFill="1" applyBorder="1" applyAlignment="1" applyProtection="1">
      <alignment horizontal="left" vertical="center"/>
      <protection/>
    </xf>
    <xf numFmtId="0" fontId="32" fillId="0" borderId="0" xfId="0" applyFont="1" applyFill="1" applyAlignment="1" applyProtection="1">
      <alignment horizontal="center" vertical="center"/>
      <protection/>
    </xf>
    <xf numFmtId="175" fontId="32" fillId="0" borderId="0" xfId="44" applyNumberFormat="1" applyFont="1" applyFill="1" applyBorder="1" applyAlignment="1" applyProtection="1">
      <alignment horizontal="center" vertical="center"/>
      <protection/>
    </xf>
    <xf numFmtId="175" fontId="32" fillId="14" borderId="12" xfId="0" applyNumberFormat="1" applyFont="1" applyFill="1" applyBorder="1" applyAlignment="1" applyProtection="1">
      <alignment horizontal="center"/>
      <protection/>
    </xf>
    <xf numFmtId="0" fontId="32" fillId="0" borderId="0" xfId="0" applyFont="1" applyFill="1" applyBorder="1" applyAlignment="1" applyProtection="1">
      <alignment horizontal="center"/>
      <protection/>
    </xf>
    <xf numFmtId="10" fontId="32" fillId="14" borderId="14" xfId="0" applyNumberFormat="1" applyFont="1" applyFill="1" applyBorder="1" applyAlignment="1" applyProtection="1">
      <alignment horizontal="center" vertical="center"/>
      <protection/>
    </xf>
    <xf numFmtId="0" fontId="32" fillId="0" borderId="0" xfId="0" applyFont="1" applyFill="1" applyBorder="1" applyAlignment="1" applyProtection="1">
      <alignment horizontal="left"/>
      <protection/>
    </xf>
    <xf numFmtId="2" fontId="32" fillId="14" borderId="17" xfId="0" applyNumberFormat="1" applyFont="1" applyFill="1" applyBorder="1" applyAlignment="1" applyProtection="1">
      <alignment horizontal="center" vertical="center"/>
      <protection/>
    </xf>
    <xf numFmtId="0" fontId="32" fillId="0" borderId="55" xfId="0" applyFont="1" applyFill="1" applyBorder="1" applyAlignment="1" applyProtection="1">
      <alignment horizontal="left" vertical="center"/>
      <protection/>
    </xf>
    <xf numFmtId="3" fontId="32" fillId="0" borderId="57" xfId="44" applyNumberFormat="1" applyFont="1" applyFill="1" applyBorder="1" applyAlignment="1" applyProtection="1">
      <alignment horizontal="center"/>
      <protection/>
    </xf>
    <xf numFmtId="0" fontId="32" fillId="0" borderId="66" xfId="0" applyFont="1" applyFill="1" applyBorder="1" applyAlignment="1" applyProtection="1">
      <alignment horizontal="left" vertical="center"/>
      <protection/>
    </xf>
    <xf numFmtId="0" fontId="32" fillId="0" borderId="56" xfId="0" applyFont="1" applyFill="1" applyBorder="1" applyAlignment="1" applyProtection="1">
      <alignment horizontal="center" vertical="center"/>
      <protection/>
    </xf>
    <xf numFmtId="0" fontId="32" fillId="0" borderId="67" xfId="0" applyFont="1" applyFill="1" applyBorder="1" applyAlignment="1" applyProtection="1">
      <alignment horizontal="left" vertical="center"/>
      <protection/>
    </xf>
    <xf numFmtId="3" fontId="32" fillId="0" borderId="22" xfId="0" applyNumberFormat="1" applyFont="1" applyFill="1" applyBorder="1" applyAlignment="1" applyProtection="1">
      <alignment horizontal="center"/>
      <protection/>
    </xf>
    <xf numFmtId="3" fontId="32" fillId="0" borderId="37" xfId="0" applyNumberFormat="1" applyFont="1" applyFill="1" applyBorder="1" applyAlignment="1" applyProtection="1">
      <alignment horizontal="center"/>
      <protection/>
    </xf>
    <xf numFmtId="3" fontId="32" fillId="0" borderId="34" xfId="0" applyNumberFormat="1" applyFont="1" applyFill="1" applyBorder="1" applyAlignment="1" applyProtection="1">
      <alignment horizontal="center"/>
      <protection/>
    </xf>
    <xf numFmtId="0" fontId="32" fillId="0" borderId="41" xfId="0" applyFont="1" applyFill="1" applyBorder="1" applyAlignment="1" applyProtection="1">
      <alignment horizontal="center" vertical="center"/>
      <protection/>
    </xf>
    <xf numFmtId="0" fontId="32" fillId="0" borderId="68" xfId="0" applyFont="1" applyFill="1" applyBorder="1" applyAlignment="1" applyProtection="1">
      <alignment horizontal="left" vertical="center"/>
      <protection/>
    </xf>
    <xf numFmtId="9" fontId="32" fillId="0" borderId="38" xfId="0" applyNumberFormat="1" applyFont="1" applyFill="1" applyBorder="1" applyAlignment="1" applyProtection="1">
      <alignment horizontal="center"/>
      <protection/>
    </xf>
    <xf numFmtId="9" fontId="32" fillId="0" borderId="44" xfId="0" applyNumberFormat="1" applyFont="1" applyFill="1" applyBorder="1" applyAlignment="1" applyProtection="1">
      <alignment horizontal="center"/>
      <protection/>
    </xf>
    <xf numFmtId="9" fontId="32" fillId="0" borderId="39" xfId="0" applyNumberFormat="1" applyFont="1" applyFill="1" applyBorder="1" applyAlignment="1" applyProtection="1">
      <alignment horizontal="center"/>
      <protection/>
    </xf>
    <xf numFmtId="0" fontId="40" fillId="0" borderId="49" xfId="0" applyFont="1" applyFill="1" applyBorder="1" applyAlignment="1" applyProtection="1">
      <alignment horizontal="center" vertical="center"/>
      <protection/>
    </xf>
    <xf numFmtId="3" fontId="32" fillId="0" borderId="47" xfId="44" applyNumberFormat="1" applyFont="1" applyFill="1" applyBorder="1" applyAlignment="1" applyProtection="1">
      <alignment horizontal="center"/>
      <protection/>
    </xf>
    <xf numFmtId="3" fontId="32" fillId="0" borderId="45" xfId="44" applyNumberFormat="1" applyFont="1" applyFill="1" applyBorder="1" applyAlignment="1" applyProtection="1">
      <alignment horizontal="center"/>
      <protection/>
    </xf>
    <xf numFmtId="3" fontId="32" fillId="0" borderId="62" xfId="44" applyNumberFormat="1" applyFont="1" applyFill="1" applyBorder="1" applyAlignment="1" applyProtection="1">
      <alignment horizontal="center"/>
      <protection/>
    </xf>
    <xf numFmtId="0" fontId="32" fillId="0" borderId="58" xfId="0" applyFont="1" applyFill="1" applyBorder="1" applyAlignment="1" applyProtection="1">
      <alignment horizontal="left" vertical="center"/>
      <protection/>
    </xf>
    <xf numFmtId="3" fontId="32" fillId="0" borderId="22" xfId="0" applyNumberFormat="1" applyFont="1" applyFill="1" applyBorder="1" applyAlignment="1" applyProtection="1">
      <alignment horizontal="center" vertical="center"/>
      <protection/>
    </xf>
    <xf numFmtId="3" fontId="32" fillId="0" borderId="37" xfId="0" applyNumberFormat="1" applyFont="1" applyFill="1" applyBorder="1" applyAlignment="1" applyProtection="1">
      <alignment horizontal="center" vertical="center"/>
      <protection/>
    </xf>
    <xf numFmtId="3" fontId="32" fillId="0" borderId="34" xfId="0" applyNumberFormat="1" applyFont="1" applyFill="1" applyBorder="1" applyAlignment="1" applyProtection="1">
      <alignment horizontal="center" vertical="center"/>
      <protection/>
    </xf>
    <xf numFmtId="0" fontId="32" fillId="0" borderId="41" xfId="0" applyFont="1" applyFill="1" applyBorder="1" applyAlignment="1" applyProtection="1">
      <alignment horizontal="left" vertical="center"/>
      <protection/>
    </xf>
    <xf numFmtId="3" fontId="32" fillId="0" borderId="38" xfId="0" applyNumberFormat="1" applyFont="1" applyFill="1" applyBorder="1" applyAlignment="1" applyProtection="1">
      <alignment horizontal="center" vertical="center"/>
      <protection/>
    </xf>
    <xf numFmtId="3" fontId="32" fillId="0" borderId="44" xfId="0" applyNumberFormat="1" applyFont="1" applyFill="1" applyBorder="1" applyAlignment="1" applyProtection="1">
      <alignment horizontal="center" vertical="center"/>
      <protection/>
    </xf>
    <xf numFmtId="3" fontId="32" fillId="0" borderId="39" xfId="0" applyNumberFormat="1" applyFont="1" applyFill="1" applyBorder="1" applyAlignment="1" applyProtection="1">
      <alignment horizontal="center" vertical="center"/>
      <protection/>
    </xf>
    <xf numFmtId="174" fontId="9" fillId="11" borderId="37" xfId="0" applyNumberFormat="1" applyFont="1" applyFill="1" applyBorder="1" applyAlignment="1" applyProtection="1">
      <alignment horizontal="center" vertical="center"/>
      <protection locked="0"/>
    </xf>
    <xf numFmtId="174" fontId="9" fillId="11" borderId="24" xfId="0" applyNumberFormat="1" applyFont="1" applyFill="1" applyBorder="1" applyAlignment="1" applyProtection="1">
      <alignment horizontal="center" vertical="center"/>
      <protection locked="0"/>
    </xf>
    <xf numFmtId="0" fontId="9" fillId="11" borderId="24" xfId="0" applyFont="1" applyFill="1" applyBorder="1" applyAlignment="1" applyProtection="1">
      <alignment horizontal="center" vertical="center"/>
      <protection locked="0"/>
    </xf>
    <xf numFmtId="9" fontId="9" fillId="11" borderId="24" xfId="0" applyNumberFormat="1" applyFont="1" applyFill="1" applyBorder="1" applyAlignment="1" applyProtection="1">
      <alignment horizontal="center" vertical="center"/>
      <protection locked="0"/>
    </xf>
    <xf numFmtId="197" fontId="9" fillId="11" borderId="24" xfId="0" applyNumberFormat="1" applyFont="1" applyFill="1" applyBorder="1" applyAlignment="1" applyProtection="1">
      <alignment horizontal="center" vertical="center"/>
      <protection locked="0"/>
    </xf>
    <xf numFmtId="6" fontId="9" fillId="11" borderId="25" xfId="0" applyNumberFormat="1" applyFont="1" applyFill="1" applyBorder="1" applyAlignment="1" applyProtection="1">
      <alignment horizontal="center" vertical="center"/>
      <protection locked="0"/>
    </xf>
    <xf numFmtId="177" fontId="9" fillId="11" borderId="37" xfId="0" applyNumberFormat="1" applyFont="1" applyFill="1" applyBorder="1" applyAlignment="1" applyProtection="1">
      <alignment horizontal="center" vertical="center"/>
      <protection locked="0"/>
    </xf>
    <xf numFmtId="1" fontId="9" fillId="11" borderId="24" xfId="0" applyNumberFormat="1" applyFont="1" applyFill="1" applyBorder="1" applyAlignment="1" applyProtection="1">
      <alignment horizontal="center" vertical="center"/>
      <protection locked="0"/>
    </xf>
    <xf numFmtId="1" fontId="9" fillId="11" borderId="25" xfId="0" applyNumberFormat="1" applyFont="1" applyFill="1" applyBorder="1" applyAlignment="1" applyProtection="1">
      <alignment horizontal="center" vertical="center"/>
      <protection locked="0"/>
    </xf>
    <xf numFmtId="2" fontId="9" fillId="11" borderId="37" xfId="0" applyNumberFormat="1" applyFont="1" applyFill="1" applyBorder="1" applyAlignment="1" applyProtection="1">
      <alignment horizontal="center" vertical="center"/>
      <protection locked="0"/>
    </xf>
    <xf numFmtId="2" fontId="9" fillId="11" borderId="24" xfId="0" applyNumberFormat="1" applyFont="1" applyFill="1" applyBorder="1" applyAlignment="1" applyProtection="1">
      <alignment horizontal="center" vertical="center"/>
      <protection locked="0"/>
    </xf>
    <xf numFmtId="2" fontId="9" fillId="11" borderId="25" xfId="0" applyNumberFormat="1" applyFont="1" applyFill="1" applyBorder="1" applyAlignment="1" applyProtection="1">
      <alignment horizontal="center" vertical="center"/>
      <protection locked="0"/>
    </xf>
    <xf numFmtId="174" fontId="9" fillId="11" borderId="25" xfId="0" applyNumberFormat="1" applyFont="1" applyFill="1" applyBorder="1" applyAlignment="1" applyProtection="1">
      <alignment horizontal="center" vertical="center"/>
      <protection locked="0"/>
    </xf>
    <xf numFmtId="10" fontId="9" fillId="11" borderId="24" xfId="0" applyNumberFormat="1" applyFont="1" applyFill="1" applyBorder="1" applyAlignment="1" applyProtection="1">
      <alignment horizontal="center" vertical="center"/>
      <protection locked="0"/>
    </xf>
    <xf numFmtId="0" fontId="9" fillId="11" borderId="37"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0" fontId="69" fillId="16" borderId="10" xfId="58" applyFont="1" applyFill="1" applyBorder="1" applyAlignment="1" applyProtection="1">
      <alignment horizontal="center" vertical="center"/>
      <protection/>
    </xf>
    <xf numFmtId="0" fontId="69" fillId="16" borderId="11" xfId="58" applyFont="1" applyFill="1" applyBorder="1" applyAlignment="1" applyProtection="1">
      <alignment horizontal="center" vertical="center"/>
      <protection/>
    </xf>
    <xf numFmtId="0" fontId="69" fillId="16" borderId="12" xfId="58" applyFont="1" applyFill="1" applyBorder="1" applyAlignment="1" applyProtection="1">
      <alignment horizontal="center" vertical="center"/>
      <protection/>
    </xf>
    <xf numFmtId="0" fontId="31" fillId="0" borderId="57" xfId="58" applyFont="1" applyBorder="1" applyAlignment="1" applyProtection="1">
      <alignment horizontal="left" vertical="center" wrapText="1"/>
      <protection/>
    </xf>
    <xf numFmtId="0" fontId="31" fillId="0" borderId="47" xfId="58" applyFont="1" applyBorder="1" applyAlignment="1" applyProtection="1">
      <alignment horizontal="left" vertical="center" wrapText="1"/>
      <protection/>
    </xf>
    <xf numFmtId="0" fontId="31" fillId="0" borderId="45" xfId="58" applyFont="1" applyBorder="1" applyAlignment="1" applyProtection="1">
      <alignment horizontal="left" vertical="center" wrapText="1"/>
      <protection/>
    </xf>
    <xf numFmtId="0" fontId="31" fillId="0" borderId="35" xfId="58" applyFont="1" applyBorder="1" applyAlignment="1" applyProtection="1">
      <alignment horizontal="left" vertical="center" wrapText="1"/>
      <protection/>
    </xf>
    <xf numFmtId="0" fontId="31" fillId="0" borderId="24" xfId="58" applyFont="1" applyBorder="1" applyAlignment="1" applyProtection="1">
      <alignment horizontal="left" vertical="center" wrapText="1"/>
      <protection/>
    </xf>
    <xf numFmtId="0" fontId="31" fillId="0" borderId="43" xfId="58" applyFont="1" applyBorder="1" applyAlignment="1" applyProtection="1">
      <alignment horizontal="left" vertical="center" wrapText="1"/>
      <protection/>
    </xf>
    <xf numFmtId="0" fontId="31" fillId="0" borderId="35" xfId="58" applyFont="1" applyFill="1" applyBorder="1" applyAlignment="1" applyProtection="1">
      <alignment horizontal="left" vertical="center" wrapText="1"/>
      <protection/>
    </xf>
    <xf numFmtId="0" fontId="31" fillId="0" borderId="24" xfId="58" applyFont="1" applyFill="1" applyBorder="1" applyAlignment="1" applyProtection="1">
      <alignment horizontal="left" vertical="center" wrapText="1"/>
      <protection/>
    </xf>
    <xf numFmtId="0" fontId="31" fillId="0" borderId="43" xfId="58" applyFont="1" applyFill="1" applyBorder="1" applyAlignment="1" applyProtection="1">
      <alignment horizontal="left" vertical="center" wrapText="1"/>
      <protection/>
    </xf>
    <xf numFmtId="0" fontId="6" fillId="0" borderId="35" xfId="58" applyFont="1" applyFill="1" applyBorder="1" applyAlignment="1" applyProtection="1">
      <alignment horizontal="left" vertical="center" wrapText="1"/>
      <protection/>
    </xf>
    <xf numFmtId="0" fontId="6" fillId="0" borderId="24" xfId="58" applyFont="1" applyFill="1" applyBorder="1" applyAlignment="1" applyProtection="1">
      <alignment horizontal="left" vertical="center" wrapText="1"/>
      <protection/>
    </xf>
    <xf numFmtId="0" fontId="6" fillId="0" borderId="43" xfId="58" applyFont="1" applyFill="1" applyBorder="1" applyAlignment="1" applyProtection="1">
      <alignment horizontal="left" vertical="center" wrapText="1"/>
      <protection/>
    </xf>
    <xf numFmtId="0" fontId="70" fillId="0" borderId="35" xfId="54" applyFont="1" applyBorder="1" applyAlignment="1" applyProtection="1">
      <alignment horizontal="center" vertical="center" wrapText="1"/>
      <protection/>
    </xf>
    <xf numFmtId="0" fontId="70" fillId="0" borderId="24" xfId="54" applyFont="1" applyBorder="1" applyAlignment="1" applyProtection="1">
      <alignment horizontal="center" vertical="center" wrapText="1"/>
      <protection/>
    </xf>
    <xf numFmtId="0" fontId="70" fillId="0" borderId="43" xfId="54" applyFont="1" applyBorder="1" applyAlignment="1" applyProtection="1">
      <alignment horizontal="center" vertical="center" wrapText="1"/>
      <protection/>
    </xf>
    <xf numFmtId="0" fontId="70" fillId="0" borderId="38" xfId="54" applyFont="1" applyBorder="1" applyAlignment="1" applyProtection="1">
      <alignment horizontal="center" vertical="center" wrapText="1"/>
      <protection/>
    </xf>
    <xf numFmtId="0" fontId="70" fillId="0" borderId="44" xfId="54" applyFont="1" applyBorder="1" applyAlignment="1" applyProtection="1">
      <alignment horizontal="center" vertical="center" wrapText="1"/>
      <protection/>
    </xf>
    <xf numFmtId="0" fontId="70" fillId="0" borderId="39" xfId="54" applyFont="1" applyBorder="1" applyAlignment="1" applyProtection="1">
      <alignment horizontal="center" vertical="center" wrapText="1"/>
      <protection/>
    </xf>
    <xf numFmtId="0" fontId="31" fillId="0" borderId="10" xfId="58" applyFont="1" applyFill="1" applyBorder="1" applyAlignment="1" applyProtection="1">
      <alignment horizontal="left" vertical="center" wrapText="1"/>
      <protection/>
    </xf>
    <xf numFmtId="0" fontId="31" fillId="0" borderId="11" xfId="58" applyFont="1" applyFill="1" applyBorder="1" applyAlignment="1" applyProtection="1">
      <alignment horizontal="left" vertical="center" wrapText="1"/>
      <protection/>
    </xf>
    <xf numFmtId="0" fontId="31" fillId="0" borderId="12" xfId="58" applyFont="1" applyFill="1" applyBorder="1" applyAlignment="1" applyProtection="1">
      <alignment horizontal="left" vertical="center" wrapText="1"/>
      <protection/>
    </xf>
    <xf numFmtId="0" fontId="31" fillId="0" borderId="13" xfId="58" applyFont="1" applyFill="1" applyBorder="1" applyAlignment="1" applyProtection="1">
      <alignment horizontal="left" vertical="center" wrapText="1"/>
      <protection/>
    </xf>
    <xf numFmtId="0" fontId="31" fillId="0" borderId="0" xfId="58" applyFont="1" applyFill="1" applyBorder="1" applyAlignment="1" applyProtection="1">
      <alignment horizontal="left" vertical="center" wrapText="1"/>
      <protection/>
    </xf>
    <xf numFmtId="0" fontId="31" fillId="0" borderId="14" xfId="58" applyFont="1" applyFill="1" applyBorder="1" applyAlignment="1" applyProtection="1">
      <alignment horizontal="left" vertical="center" wrapText="1"/>
      <protection/>
    </xf>
    <xf numFmtId="0" fontId="31" fillId="0" borderId="15" xfId="58" applyFont="1" applyFill="1" applyBorder="1" applyAlignment="1" applyProtection="1">
      <alignment horizontal="left" vertical="center" wrapText="1"/>
      <protection/>
    </xf>
    <xf numFmtId="0" fontId="31" fillId="0" borderId="16" xfId="58" applyFont="1" applyFill="1" applyBorder="1" applyAlignment="1" applyProtection="1">
      <alignment horizontal="left" vertical="center" wrapText="1"/>
      <protection/>
    </xf>
    <xf numFmtId="0" fontId="31" fillId="0" borderId="17" xfId="58" applyFont="1" applyFill="1" applyBorder="1" applyAlignment="1" applyProtection="1">
      <alignment horizontal="left" vertical="center" wrapText="1"/>
      <protection/>
    </xf>
    <xf numFmtId="0" fontId="71" fillId="0" borderId="10" xfId="58" applyFont="1" applyFill="1" applyBorder="1" applyAlignment="1" applyProtection="1">
      <alignment horizontal="center" vertical="center"/>
      <protection/>
    </xf>
    <xf numFmtId="0" fontId="71" fillId="0" borderId="51" xfId="58" applyFont="1" applyFill="1" applyBorder="1" applyAlignment="1" applyProtection="1">
      <alignment horizontal="center" vertical="center"/>
      <protection/>
    </xf>
    <xf numFmtId="0" fontId="71" fillId="0" borderId="13" xfId="58" applyFont="1" applyFill="1" applyBorder="1" applyAlignment="1" applyProtection="1">
      <alignment horizontal="center" vertical="center"/>
      <protection/>
    </xf>
    <xf numFmtId="0" fontId="71" fillId="0" borderId="26" xfId="58" applyFont="1" applyFill="1" applyBorder="1" applyAlignment="1" applyProtection="1">
      <alignment horizontal="center" vertical="center"/>
      <protection/>
    </xf>
    <xf numFmtId="0" fontId="71" fillId="0" borderId="15" xfId="58" applyFont="1" applyFill="1" applyBorder="1" applyAlignment="1" applyProtection="1">
      <alignment horizontal="center" vertical="center"/>
      <protection/>
    </xf>
    <xf numFmtId="0" fontId="71" fillId="0" borderId="69" xfId="58" applyFont="1" applyFill="1" applyBorder="1" applyAlignment="1" applyProtection="1">
      <alignment horizontal="center" vertical="center"/>
      <protection/>
    </xf>
    <xf numFmtId="0" fontId="46" fillId="0" borderId="70" xfId="58" applyFont="1" applyFill="1" applyBorder="1" applyAlignment="1" applyProtection="1">
      <alignment horizontal="center"/>
      <protection/>
    </xf>
    <xf numFmtId="0" fontId="46" fillId="0" borderId="11" xfId="58" applyFont="1" applyFill="1" applyBorder="1" applyAlignment="1" applyProtection="1">
      <alignment horizontal="center"/>
      <protection/>
    </xf>
    <xf numFmtId="0" fontId="46" fillId="0" borderId="51" xfId="58" applyFont="1" applyFill="1" applyBorder="1" applyAlignment="1" applyProtection="1">
      <alignment horizontal="center"/>
      <protection/>
    </xf>
    <xf numFmtId="0" fontId="7" fillId="16" borderId="71" xfId="58" applyFont="1" applyFill="1" applyBorder="1" applyAlignment="1" applyProtection="1">
      <alignment horizontal="center" vertical="center" wrapText="1"/>
      <protection/>
    </xf>
    <xf numFmtId="0" fontId="7" fillId="16" borderId="72" xfId="58" applyFont="1" applyFill="1" applyBorder="1" applyAlignment="1" applyProtection="1">
      <alignment horizontal="center" vertical="center" wrapText="1"/>
      <protection/>
    </xf>
    <xf numFmtId="0" fontId="46" fillId="0" borderId="28" xfId="58" applyFont="1" applyFill="1" applyBorder="1" applyAlignment="1" applyProtection="1">
      <alignment horizontal="center"/>
      <protection/>
    </xf>
    <xf numFmtId="0" fontId="46" fillId="0" borderId="0" xfId="58" applyFont="1" applyFill="1" applyBorder="1" applyAlignment="1" applyProtection="1">
      <alignment horizontal="center"/>
      <protection/>
    </xf>
    <xf numFmtId="0" fontId="46" fillId="0" borderId="26" xfId="58" applyFont="1" applyFill="1" applyBorder="1" applyAlignment="1" applyProtection="1">
      <alignment horizontal="center"/>
      <protection/>
    </xf>
    <xf numFmtId="0" fontId="8" fillId="19" borderId="18" xfId="58" applyFont="1" applyFill="1" applyBorder="1" applyAlignment="1" applyProtection="1">
      <alignment horizontal="center" vertical="center" wrapText="1"/>
      <protection/>
    </xf>
    <xf numFmtId="0" fontId="8" fillId="19" borderId="73" xfId="58" applyFont="1" applyFill="1" applyBorder="1" applyAlignment="1" applyProtection="1">
      <alignment horizontal="center" vertical="center" wrapText="1"/>
      <protection/>
    </xf>
    <xf numFmtId="0" fontId="8" fillId="17" borderId="18" xfId="58" applyFont="1" applyFill="1" applyBorder="1" applyAlignment="1" applyProtection="1">
      <alignment horizontal="center"/>
      <protection/>
    </xf>
    <xf numFmtId="0" fontId="8" fillId="17" borderId="73" xfId="58" applyFont="1" applyFill="1" applyBorder="1" applyAlignment="1" applyProtection="1">
      <alignment horizontal="center"/>
      <protection/>
    </xf>
    <xf numFmtId="0" fontId="46" fillId="0" borderId="74" xfId="58" applyFont="1" applyFill="1" applyBorder="1" applyAlignment="1" applyProtection="1">
      <alignment horizontal="center"/>
      <protection/>
    </xf>
    <xf numFmtId="0" fontId="46" fillId="0" borderId="16" xfId="58" applyFont="1" applyFill="1" applyBorder="1" applyAlignment="1" applyProtection="1">
      <alignment horizontal="center"/>
      <protection/>
    </xf>
    <xf numFmtId="0" fontId="46" fillId="0" borderId="69" xfId="58" applyFont="1" applyFill="1" applyBorder="1" applyAlignment="1" applyProtection="1">
      <alignment horizontal="center"/>
      <protection/>
    </xf>
    <xf numFmtId="0" fontId="8" fillId="8" borderId="75" xfId="58" applyFont="1" applyFill="1" applyBorder="1" applyAlignment="1" applyProtection="1">
      <alignment horizontal="center"/>
      <protection/>
    </xf>
    <xf numFmtId="0" fontId="8" fillId="8" borderId="68" xfId="58" applyFont="1" applyFill="1" applyBorder="1" applyAlignment="1" applyProtection="1">
      <alignment horizontal="center"/>
      <protection/>
    </xf>
    <xf numFmtId="0" fontId="72" fillId="16" borderId="10" xfId="58" applyFont="1" applyFill="1" applyBorder="1" applyAlignment="1" applyProtection="1">
      <alignment horizontal="center"/>
      <protection/>
    </xf>
    <xf numFmtId="0" fontId="72" fillId="16" borderId="11" xfId="58" applyFont="1" applyFill="1" applyBorder="1" applyAlignment="1" applyProtection="1">
      <alignment horizontal="center"/>
      <protection/>
    </xf>
    <xf numFmtId="0" fontId="72" fillId="16" borderId="12" xfId="58" applyFont="1" applyFill="1" applyBorder="1" applyAlignment="1" applyProtection="1">
      <alignment horizontal="center"/>
      <protection/>
    </xf>
    <xf numFmtId="0" fontId="69" fillId="16" borderId="15" xfId="58" applyFont="1" applyFill="1" applyBorder="1" applyAlignment="1" applyProtection="1">
      <alignment horizontal="center" vertical="center"/>
      <protection/>
    </xf>
    <xf numFmtId="0" fontId="69" fillId="16" borderId="16" xfId="58" applyFont="1" applyFill="1" applyBorder="1" applyAlignment="1" applyProtection="1">
      <alignment horizontal="center" vertical="center"/>
      <protection/>
    </xf>
    <xf numFmtId="0" fontId="69" fillId="16" borderId="17" xfId="58" applyFont="1" applyFill="1" applyBorder="1" applyAlignment="1" applyProtection="1">
      <alignment horizontal="center" vertical="center"/>
      <protection/>
    </xf>
    <xf numFmtId="14" fontId="66" fillId="0" borderId="18" xfId="58" applyNumberFormat="1" applyFont="1" applyFill="1" applyBorder="1" applyAlignment="1" applyProtection="1">
      <alignment horizontal="right"/>
      <protection/>
    </xf>
    <xf numFmtId="0" fontId="46" fillId="0" borderId="76" xfId="58" applyFill="1" applyBorder="1" applyProtection="1">
      <alignment/>
      <protection/>
    </xf>
    <xf numFmtId="14" fontId="66" fillId="0" borderId="76" xfId="58" applyNumberFormat="1" applyFont="1" applyFill="1" applyBorder="1" applyAlignment="1" applyProtection="1">
      <alignment horizontal="left"/>
      <protection/>
    </xf>
    <xf numFmtId="0" fontId="46" fillId="0" borderId="19" xfId="58" applyFill="1" applyBorder="1" applyProtection="1">
      <alignment/>
      <protection/>
    </xf>
    <xf numFmtId="0" fontId="70" fillId="0" borderId="57" xfId="54" applyFont="1" applyFill="1" applyBorder="1" applyAlignment="1" applyProtection="1">
      <alignment horizontal="center" wrapText="1"/>
      <protection/>
    </xf>
    <xf numFmtId="0" fontId="70" fillId="0" borderId="47" xfId="54" applyFont="1" applyFill="1" applyBorder="1" applyAlignment="1" applyProtection="1">
      <alignment horizontal="center" wrapText="1"/>
      <protection/>
    </xf>
    <xf numFmtId="0" fontId="70" fillId="0" borderId="45" xfId="54" applyFont="1" applyFill="1" applyBorder="1" applyAlignment="1" applyProtection="1">
      <alignment horizontal="center" wrapText="1"/>
      <protection/>
    </xf>
    <xf numFmtId="0" fontId="70" fillId="0" borderId="23" xfId="54" applyFont="1" applyFill="1" applyBorder="1" applyAlignment="1" applyProtection="1">
      <alignment horizontal="center" wrapText="1"/>
      <protection/>
    </xf>
    <xf numFmtId="0" fontId="70" fillId="0" borderId="25" xfId="54" applyFont="1" applyFill="1" applyBorder="1" applyAlignment="1" applyProtection="1">
      <alignment horizontal="center" wrapText="1"/>
      <protection/>
    </xf>
    <xf numFmtId="0" fontId="70" fillId="0" borderId="36" xfId="54" applyFont="1" applyFill="1" applyBorder="1" applyAlignment="1" applyProtection="1">
      <alignment horizontal="center" wrapText="1"/>
      <protection/>
    </xf>
    <xf numFmtId="0" fontId="66" fillId="0" borderId="33" xfId="58" applyFont="1" applyFill="1" applyBorder="1" applyAlignment="1" applyProtection="1">
      <alignment horizontal="right"/>
      <protection/>
    </xf>
    <xf numFmtId="0" fontId="66" fillId="0" borderId="75" xfId="58" applyFont="1" applyFill="1" applyBorder="1" applyAlignment="1" applyProtection="1">
      <alignment horizontal="right"/>
      <protection/>
    </xf>
    <xf numFmtId="14" fontId="66" fillId="0" borderId="48" xfId="58" applyNumberFormat="1" applyFont="1" applyFill="1" applyBorder="1" applyAlignment="1" applyProtection="1">
      <alignment horizontal="left"/>
      <protection/>
    </xf>
    <xf numFmtId="0" fontId="66" fillId="0" borderId="44" xfId="58" applyFont="1" applyFill="1" applyBorder="1" applyAlignment="1" applyProtection="1">
      <alignment horizontal="left"/>
      <protection/>
    </xf>
    <xf numFmtId="0" fontId="66" fillId="0" borderId="39" xfId="58" applyFont="1" applyFill="1" applyBorder="1" applyAlignment="1" applyProtection="1">
      <alignment horizontal="left"/>
      <protection/>
    </xf>
    <xf numFmtId="0" fontId="10" fillId="10" borderId="29" xfId="0" applyFont="1" applyFill="1" applyBorder="1" applyAlignment="1" applyProtection="1">
      <alignment horizontal="center" vertical="center" wrapText="1"/>
      <protection/>
    </xf>
    <xf numFmtId="0" fontId="10" fillId="10" borderId="30" xfId="0" applyFont="1" applyFill="1" applyBorder="1" applyAlignment="1" applyProtection="1">
      <alignment horizontal="center" vertical="center" wrapText="1"/>
      <protection/>
    </xf>
    <xf numFmtId="0" fontId="10" fillId="10" borderId="60" xfId="0" applyFont="1" applyFill="1" applyBorder="1" applyAlignment="1" applyProtection="1">
      <alignment horizontal="center" vertical="center" wrapText="1"/>
      <protection/>
    </xf>
    <xf numFmtId="0" fontId="40" fillId="0" borderId="38" xfId="0" applyFont="1" applyBorder="1" applyAlignment="1" applyProtection="1">
      <alignment horizontal="center" vertical="center"/>
      <protection/>
    </xf>
    <xf numFmtId="0" fontId="40" fillId="0" borderId="44" xfId="0" applyFont="1" applyBorder="1" applyAlignment="1" applyProtection="1">
      <alignment horizontal="center" vertical="center"/>
      <protection/>
    </xf>
    <xf numFmtId="0" fontId="40" fillId="0" borderId="39" xfId="0" applyFont="1" applyBorder="1" applyAlignment="1" applyProtection="1">
      <alignment horizontal="center" vertical="center"/>
      <protection/>
    </xf>
    <xf numFmtId="0" fontId="40" fillId="0" borderId="35" xfId="0" applyFont="1" applyBorder="1" applyAlignment="1" applyProtection="1">
      <alignment horizontal="center" vertical="center"/>
      <protection/>
    </xf>
    <xf numFmtId="0" fontId="40" fillId="0" borderId="24" xfId="0" applyFont="1" applyBorder="1" applyAlignment="1" applyProtection="1">
      <alignment horizontal="center" vertical="center"/>
      <protection/>
    </xf>
    <xf numFmtId="0" fontId="40" fillId="0" borderId="43" xfId="0" applyFont="1" applyBorder="1" applyAlignment="1" applyProtection="1">
      <alignment horizontal="center" vertical="center"/>
      <protection/>
    </xf>
    <xf numFmtId="0" fontId="40" fillId="0" borderId="20" xfId="0" applyFont="1" applyBorder="1" applyAlignment="1" applyProtection="1">
      <alignment horizontal="center" vertical="center"/>
      <protection/>
    </xf>
    <xf numFmtId="0" fontId="40" fillId="0" borderId="21" xfId="0" applyFont="1" applyBorder="1" applyAlignment="1" applyProtection="1">
      <alignment horizontal="center" vertical="center"/>
      <protection/>
    </xf>
    <xf numFmtId="0" fontId="32" fillId="0" borderId="38" xfId="0" applyFont="1" applyFill="1" applyBorder="1" applyAlignment="1" applyProtection="1">
      <alignment horizontal="center" vertical="center"/>
      <protection/>
    </xf>
    <xf numFmtId="0" fontId="32" fillId="0" borderId="44" xfId="0" applyFont="1" applyFill="1" applyBorder="1" applyAlignment="1" applyProtection="1">
      <alignment horizontal="center" vertical="center"/>
      <protection/>
    </xf>
    <xf numFmtId="0" fontId="32" fillId="0" borderId="35" xfId="0" applyFont="1" applyFill="1" applyBorder="1" applyAlignment="1" applyProtection="1">
      <alignment horizontal="center" vertical="center"/>
      <protection/>
    </xf>
    <xf numFmtId="0" fontId="32" fillId="0" borderId="24" xfId="0" applyFont="1" applyFill="1" applyBorder="1" applyAlignment="1" applyProtection="1">
      <alignment horizontal="center" vertical="center"/>
      <protection/>
    </xf>
    <xf numFmtId="0" fontId="32" fillId="0" borderId="57" xfId="0" applyFont="1" applyFill="1" applyBorder="1" applyAlignment="1" applyProtection="1">
      <alignment horizontal="center" vertical="center"/>
      <protection/>
    </xf>
    <xf numFmtId="0" fontId="32" fillId="0" borderId="47" xfId="0" applyFont="1" applyFill="1" applyBorder="1" applyAlignment="1" applyProtection="1">
      <alignment horizontal="center" vertical="center"/>
      <protection/>
    </xf>
    <xf numFmtId="0" fontId="32" fillId="0" borderId="18" xfId="0" applyFont="1" applyFill="1" applyBorder="1" applyAlignment="1" applyProtection="1">
      <alignment horizontal="right" vertical="center"/>
      <protection/>
    </xf>
    <xf numFmtId="0" fontId="32" fillId="0" borderId="76" xfId="0" applyFont="1" applyFill="1" applyBorder="1" applyAlignment="1" applyProtection="1">
      <alignment horizontal="right" vertical="center"/>
      <protection/>
    </xf>
    <xf numFmtId="0" fontId="32" fillId="0" borderId="18" xfId="0" applyFont="1" applyFill="1" applyBorder="1" applyAlignment="1" applyProtection="1">
      <alignment horizontal="center" vertical="center"/>
      <protection/>
    </xf>
    <xf numFmtId="0" fontId="32" fillId="0" borderId="76"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57" fillId="0" borderId="18" xfId="53" applyFill="1" applyBorder="1" applyAlignment="1" applyProtection="1">
      <alignment horizontal="center" vertical="center"/>
      <protection/>
    </xf>
    <xf numFmtId="0" fontId="57" fillId="0" borderId="76" xfId="53" applyFill="1" applyBorder="1" applyAlignment="1" applyProtection="1">
      <alignment horizontal="center" vertical="center"/>
      <protection/>
    </xf>
    <xf numFmtId="0" fontId="57" fillId="0" borderId="19" xfId="53" applyFill="1" applyBorder="1" applyAlignment="1" applyProtection="1">
      <alignment horizontal="center" vertical="center"/>
      <protection/>
    </xf>
    <xf numFmtId="0" fontId="36" fillId="10" borderId="29" xfId="0" applyNumberFormat="1" applyFont="1" applyFill="1" applyBorder="1" applyAlignment="1" applyProtection="1">
      <alignment horizontal="center" wrapText="1"/>
      <protection/>
    </xf>
    <xf numFmtId="0" fontId="36" fillId="10" borderId="30" xfId="0" applyNumberFormat="1" applyFont="1" applyFill="1" applyBorder="1" applyAlignment="1" applyProtection="1">
      <alignment horizontal="center" wrapText="1"/>
      <protection/>
    </xf>
    <xf numFmtId="0" fontId="36" fillId="10" borderId="60" xfId="0" applyNumberFormat="1" applyFont="1" applyFill="1" applyBorder="1" applyAlignment="1" applyProtection="1">
      <alignment horizontal="center" wrapText="1"/>
      <protection/>
    </xf>
    <xf numFmtId="0" fontId="31" fillId="0" borderId="29" xfId="0" applyNumberFormat="1" applyFont="1" applyFill="1" applyBorder="1" applyAlignment="1" applyProtection="1">
      <alignment horizontal="left" vertical="center" wrapText="1"/>
      <protection/>
    </xf>
    <xf numFmtId="0" fontId="31" fillId="0" borderId="30" xfId="0" applyNumberFormat="1" applyFont="1" applyFill="1" applyBorder="1" applyAlignment="1" applyProtection="1">
      <alignment horizontal="left" vertical="center" wrapText="1"/>
      <protection/>
    </xf>
    <xf numFmtId="0" fontId="31" fillId="0" borderId="60" xfId="0" applyNumberFormat="1" applyFont="1" applyFill="1" applyBorder="1" applyAlignment="1" applyProtection="1">
      <alignment horizontal="left" vertical="center" wrapText="1"/>
      <protection/>
    </xf>
    <xf numFmtId="0" fontId="43" fillId="33"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protection/>
    </xf>
    <xf numFmtId="0" fontId="32" fillId="0" borderId="29" xfId="0" applyFont="1" applyBorder="1" applyAlignment="1" applyProtection="1">
      <alignment horizontal="left" vertical="center" wrapText="1"/>
      <protection/>
    </xf>
    <xf numFmtId="0" fontId="32" fillId="0" borderId="30" xfId="0" applyFont="1" applyBorder="1" applyAlignment="1" applyProtection="1">
      <alignment horizontal="left" vertical="center" wrapText="1"/>
      <protection/>
    </xf>
    <xf numFmtId="0" fontId="32" fillId="0" borderId="60" xfId="0" applyFont="1" applyBorder="1" applyAlignment="1" applyProtection="1">
      <alignment horizontal="left" vertical="center" wrapText="1"/>
      <protection/>
    </xf>
    <xf numFmtId="0" fontId="57" fillId="0" borderId="0" xfId="53" applyFill="1" applyBorder="1" applyAlignment="1" applyProtection="1">
      <alignment horizontal="right" vertical="center"/>
      <protection/>
    </xf>
    <xf numFmtId="0" fontId="57" fillId="0" borderId="0" xfId="53" applyFill="1" applyBorder="1" applyAlignment="1" applyProtection="1">
      <alignment horizontal="left" vertical="center"/>
      <protection/>
    </xf>
    <xf numFmtId="0" fontId="36" fillId="16" borderId="29" xfId="0" applyFont="1" applyFill="1" applyBorder="1" applyAlignment="1" applyProtection="1">
      <alignment horizontal="center" vertical="center"/>
      <protection/>
    </xf>
    <xf numFmtId="0" fontId="36" fillId="16" borderId="30" xfId="0" applyFont="1" applyFill="1" applyBorder="1" applyAlignment="1" applyProtection="1">
      <alignment horizontal="center" vertical="center"/>
      <protection/>
    </xf>
    <xf numFmtId="0" fontId="36" fillId="16" borderId="6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31" fillId="0" borderId="11" xfId="0" applyFont="1" applyFill="1" applyBorder="1" applyAlignment="1" applyProtection="1">
      <alignment horizontal="left" vertical="center" wrapText="1"/>
      <protection/>
    </xf>
    <xf numFmtId="0" fontId="31" fillId="0" borderId="12" xfId="0" applyFont="1" applyFill="1" applyBorder="1" applyAlignment="1" applyProtection="1">
      <alignment horizontal="left" vertical="center" wrapText="1"/>
      <protection/>
    </xf>
    <xf numFmtId="0" fontId="31" fillId="0" borderId="13" xfId="0" applyFont="1" applyFill="1" applyBorder="1" applyAlignment="1" applyProtection="1">
      <alignment horizontal="left" vertical="center" wrapText="1"/>
      <protection/>
    </xf>
    <xf numFmtId="0" fontId="31" fillId="0" borderId="0" xfId="0" applyFont="1" applyFill="1" applyBorder="1" applyAlignment="1" applyProtection="1">
      <alignment horizontal="left" vertical="center" wrapText="1"/>
      <protection/>
    </xf>
    <xf numFmtId="0" fontId="31" fillId="0" borderId="14" xfId="0" applyFont="1" applyFill="1" applyBorder="1" applyAlignment="1" applyProtection="1">
      <alignment horizontal="left" vertical="center" wrapText="1"/>
      <protection/>
    </xf>
    <xf numFmtId="0" fontId="31" fillId="0" borderId="15" xfId="0" applyFont="1" applyFill="1" applyBorder="1" applyAlignment="1" applyProtection="1">
      <alignment horizontal="left" vertical="center" wrapText="1"/>
      <protection/>
    </xf>
    <xf numFmtId="0" fontId="31" fillId="0" borderId="16" xfId="0" applyFont="1" applyFill="1" applyBorder="1" applyAlignment="1" applyProtection="1">
      <alignment horizontal="left" vertical="center" wrapText="1"/>
      <protection/>
    </xf>
    <xf numFmtId="0" fontId="31" fillId="0" borderId="17" xfId="0" applyFont="1" applyFill="1" applyBorder="1" applyAlignment="1" applyProtection="1">
      <alignment horizontal="left" vertical="center" wrapText="1"/>
      <protection/>
    </xf>
    <xf numFmtId="0" fontId="32" fillId="0" borderId="35" xfId="0" applyNumberFormat="1" applyFont="1" applyFill="1" applyBorder="1" applyAlignment="1" applyProtection="1">
      <alignment horizontal="left" vertical="center" wrapText="1"/>
      <protection/>
    </xf>
    <xf numFmtId="0" fontId="32" fillId="0" borderId="24" xfId="0" applyNumberFormat="1" applyFont="1" applyFill="1" applyBorder="1" applyAlignment="1" applyProtection="1">
      <alignment horizontal="left" vertical="center" wrapText="1"/>
      <protection/>
    </xf>
    <xf numFmtId="0" fontId="32" fillId="0" borderId="43" xfId="0" applyNumberFormat="1" applyFont="1" applyFill="1" applyBorder="1" applyAlignment="1" applyProtection="1">
      <alignment horizontal="left" vertical="center" wrapText="1"/>
      <protection/>
    </xf>
    <xf numFmtId="0" fontId="32" fillId="0" borderId="38" xfId="0" applyNumberFormat="1" applyFont="1" applyFill="1" applyBorder="1" applyAlignment="1" applyProtection="1">
      <alignment horizontal="left" vertical="center" wrapText="1"/>
      <protection/>
    </xf>
    <xf numFmtId="0" fontId="32" fillId="0" borderId="44" xfId="0" applyNumberFormat="1" applyFont="1" applyFill="1" applyBorder="1" applyAlignment="1" applyProtection="1">
      <alignment horizontal="left" vertical="center" wrapText="1"/>
      <protection/>
    </xf>
    <xf numFmtId="0" fontId="32" fillId="0" borderId="39" xfId="0" applyNumberFormat="1" applyFont="1" applyFill="1" applyBorder="1" applyAlignment="1" applyProtection="1">
      <alignment horizontal="left" vertical="center" wrapText="1"/>
      <protection/>
    </xf>
    <xf numFmtId="0" fontId="36" fillId="16" borderId="10" xfId="0" applyFont="1" applyFill="1" applyBorder="1" applyAlignment="1" applyProtection="1">
      <alignment horizontal="center" vertical="center"/>
      <protection/>
    </xf>
    <xf numFmtId="0" fontId="36" fillId="16" borderId="11" xfId="0" applyFont="1" applyFill="1" applyBorder="1" applyAlignment="1" applyProtection="1">
      <alignment horizontal="center" vertical="center"/>
      <protection/>
    </xf>
    <xf numFmtId="0" fontId="36" fillId="16" borderId="12" xfId="0" applyFont="1" applyFill="1" applyBorder="1" applyAlignment="1" applyProtection="1">
      <alignment horizontal="center" vertical="center"/>
      <protection/>
    </xf>
    <xf numFmtId="0" fontId="67" fillId="0" borderId="18" xfId="53" applyFont="1" applyFill="1" applyBorder="1" applyAlignment="1" applyProtection="1">
      <alignment horizontal="center" vertical="center"/>
      <protection/>
    </xf>
    <xf numFmtId="0" fontId="67" fillId="0" borderId="76" xfId="53" applyFont="1" applyFill="1" applyBorder="1" applyAlignment="1" applyProtection="1">
      <alignment horizontal="center" vertical="center"/>
      <protection/>
    </xf>
    <xf numFmtId="0" fontId="32" fillId="0" borderId="57" xfId="0" applyFont="1" applyFill="1" applyBorder="1" applyAlignment="1" applyProtection="1">
      <alignment horizontal="left" vertical="center" wrapText="1"/>
      <protection/>
    </xf>
    <xf numFmtId="0" fontId="32" fillId="0" borderId="47"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32" fillId="0" borderId="24" xfId="0" applyFont="1" applyFill="1" applyBorder="1" applyAlignment="1" applyProtection="1">
      <alignment horizontal="left" vertical="center" wrapText="1"/>
      <protection/>
    </xf>
    <xf numFmtId="0" fontId="32" fillId="0" borderId="43" xfId="0" applyFont="1" applyFill="1" applyBorder="1" applyAlignment="1" applyProtection="1">
      <alignment horizontal="left" vertical="center" wrapText="1"/>
      <protection/>
    </xf>
    <xf numFmtId="0" fontId="67" fillId="0" borderId="19" xfId="53" applyFont="1" applyFill="1" applyBorder="1" applyAlignment="1" applyProtection="1">
      <alignment horizontal="center" vertical="center"/>
      <protection/>
    </xf>
    <xf numFmtId="0" fontId="40" fillId="0" borderId="38" xfId="0" applyFont="1" applyBorder="1" applyAlignment="1" applyProtection="1">
      <alignment horizontal="left" vertical="center"/>
      <protection/>
    </xf>
    <xf numFmtId="0" fontId="40" fillId="0" borderId="65" xfId="0" applyFont="1" applyBorder="1" applyAlignment="1" applyProtection="1">
      <alignment horizontal="left" vertical="center"/>
      <protection/>
    </xf>
    <xf numFmtId="0" fontId="40" fillId="0" borderId="35" xfId="0" applyFont="1" applyBorder="1" applyAlignment="1" applyProtection="1">
      <alignment horizontal="left" vertical="center"/>
      <protection/>
    </xf>
    <xf numFmtId="0" fontId="40" fillId="0" borderId="18" xfId="0" applyFont="1" applyBorder="1" applyAlignment="1" applyProtection="1">
      <alignment horizontal="left" vertical="center"/>
      <protection/>
    </xf>
    <xf numFmtId="0" fontId="40" fillId="0" borderId="22" xfId="0" applyFont="1" applyBorder="1" applyAlignment="1" applyProtection="1">
      <alignment horizontal="left" vertical="center"/>
      <protection/>
    </xf>
    <xf numFmtId="0" fontId="40" fillId="0" borderId="59" xfId="0" applyFont="1" applyBorder="1" applyAlignment="1" applyProtection="1">
      <alignment horizontal="left" vertical="center"/>
      <protection/>
    </xf>
    <xf numFmtId="0" fontId="40" fillId="0" borderId="42" xfId="0" applyFont="1" applyBorder="1" applyAlignment="1" applyProtection="1">
      <alignment horizontal="center" vertical="center"/>
      <protection/>
    </xf>
    <xf numFmtId="0" fontId="40" fillId="14" borderId="10" xfId="0" applyFont="1" applyFill="1" applyBorder="1" applyAlignment="1" applyProtection="1">
      <alignment horizontal="center"/>
      <protection/>
    </xf>
    <xf numFmtId="0" fontId="40" fillId="14" borderId="11" xfId="0" applyFont="1" applyFill="1" applyBorder="1" applyAlignment="1" applyProtection="1">
      <alignment horizontal="center"/>
      <protection/>
    </xf>
    <xf numFmtId="0" fontId="44" fillId="0" borderId="77" xfId="0" applyFont="1" applyFill="1" applyBorder="1" applyAlignment="1" applyProtection="1">
      <alignment horizontal="left" vertical="center" wrapText="1"/>
      <protection/>
    </xf>
    <xf numFmtId="0" fontId="44" fillId="0" borderId="30" xfId="0" applyFont="1" applyFill="1" applyBorder="1" applyAlignment="1" applyProtection="1">
      <alignment horizontal="left" vertical="center" wrapText="1"/>
      <protection/>
    </xf>
    <xf numFmtId="0" fontId="44" fillId="0" borderId="60" xfId="0" applyFont="1" applyFill="1" applyBorder="1" applyAlignment="1" applyProtection="1">
      <alignment horizontal="left" vertical="center" wrapText="1"/>
      <protection/>
    </xf>
    <xf numFmtId="0" fontId="44" fillId="0" borderId="29" xfId="0" applyFont="1" applyFill="1" applyBorder="1" applyAlignment="1" applyProtection="1">
      <alignment horizontal="left" vertical="center" wrapText="1"/>
      <protection/>
    </xf>
    <xf numFmtId="0" fontId="10" fillId="10" borderId="29" xfId="0" applyFont="1" applyFill="1" applyBorder="1" applyAlignment="1" applyProtection="1">
      <alignment horizontal="center" vertical="center"/>
      <protection/>
    </xf>
    <xf numFmtId="0" fontId="10" fillId="10" borderId="30" xfId="0" applyFont="1" applyFill="1" applyBorder="1" applyAlignment="1" applyProtection="1">
      <alignment horizontal="center" vertical="center"/>
      <protection/>
    </xf>
    <xf numFmtId="0" fontId="10" fillId="10" borderId="60" xfId="0" applyFont="1" applyFill="1" applyBorder="1" applyAlignment="1" applyProtection="1">
      <alignment horizontal="center" vertical="center"/>
      <protection/>
    </xf>
    <xf numFmtId="0" fontId="40" fillId="14" borderId="13" xfId="0" applyFont="1" applyFill="1" applyBorder="1" applyAlignment="1" applyProtection="1">
      <alignment horizontal="center" vertical="center" wrapText="1"/>
      <protection/>
    </xf>
    <xf numFmtId="0" fontId="40" fillId="14" borderId="0" xfId="0" applyFont="1" applyFill="1" applyBorder="1" applyAlignment="1" applyProtection="1">
      <alignment horizontal="center"/>
      <protection/>
    </xf>
    <xf numFmtId="0" fontId="40" fillId="14" borderId="15" xfId="0" applyFont="1" applyFill="1" applyBorder="1" applyAlignment="1" applyProtection="1">
      <alignment horizontal="center" wrapText="1"/>
      <protection/>
    </xf>
    <xf numFmtId="0" fontId="40" fillId="14" borderId="16" xfId="0" applyFont="1" applyFill="1" applyBorder="1" applyAlignment="1" applyProtection="1">
      <alignment horizontal="center" wrapText="1"/>
      <protection/>
    </xf>
    <xf numFmtId="0" fontId="10" fillId="0" borderId="34"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9" fillId="0" borderId="38" xfId="0" applyFont="1" applyFill="1" applyBorder="1" applyAlignment="1" applyProtection="1">
      <alignment horizontal="left" vertical="center" wrapText="1"/>
      <protection/>
    </xf>
    <xf numFmtId="0" fontId="9" fillId="0" borderId="44" xfId="0" applyFont="1" applyFill="1" applyBorder="1" applyAlignment="1" applyProtection="1">
      <alignment horizontal="left" vertical="center" wrapText="1"/>
      <protection/>
    </xf>
    <xf numFmtId="0" fontId="9" fillId="0" borderId="39" xfId="0" applyFont="1" applyFill="1" applyBorder="1" applyAlignment="1" applyProtection="1">
      <alignment horizontal="left" vertical="center" wrapText="1"/>
      <protection/>
    </xf>
    <xf numFmtId="0" fontId="73" fillId="0" borderId="35" xfId="53" applyFont="1" applyFill="1" applyBorder="1" applyAlignment="1" applyProtection="1">
      <alignment horizontal="left" vertical="top" wrapText="1"/>
      <protection/>
    </xf>
    <xf numFmtId="0" fontId="73" fillId="0" borderId="24" xfId="53" applyFont="1" applyFill="1" applyBorder="1" applyAlignment="1" applyProtection="1">
      <alignment horizontal="left" vertical="top" wrapText="1"/>
      <protection/>
    </xf>
    <xf numFmtId="0" fontId="73" fillId="0" borderId="43" xfId="53" applyFont="1" applyFill="1" applyBorder="1" applyAlignment="1" applyProtection="1">
      <alignment horizontal="left" vertical="top" wrapText="1"/>
      <protection/>
    </xf>
    <xf numFmtId="0" fontId="9" fillId="0" borderId="35" xfId="0" applyNumberFormat="1" applyFont="1" applyFill="1" applyBorder="1" applyAlignment="1" applyProtection="1">
      <alignment horizontal="left" vertical="top" wrapText="1"/>
      <protection/>
    </xf>
    <xf numFmtId="0" fontId="9" fillId="0" borderId="24" xfId="0" applyNumberFormat="1" applyFont="1" applyFill="1" applyBorder="1" applyAlignment="1" applyProtection="1">
      <alignment horizontal="left" vertical="top" wrapText="1"/>
      <protection/>
    </xf>
    <xf numFmtId="0" fontId="9" fillId="0" borderId="43" xfId="0" applyNumberFormat="1" applyFont="1" applyFill="1" applyBorder="1" applyAlignment="1" applyProtection="1">
      <alignment horizontal="left" vertical="top" wrapText="1"/>
      <protection/>
    </xf>
    <xf numFmtId="0" fontId="9" fillId="0" borderId="37"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4" xfId="0" applyFont="1" applyFill="1" applyBorder="1" applyAlignment="1" applyProtection="1">
      <alignment horizontal="left" vertical="center" wrapText="1"/>
      <protection/>
    </xf>
    <xf numFmtId="0" fontId="67" fillId="0" borderId="35" xfId="53" applyNumberFormat="1" applyFont="1" applyFill="1" applyBorder="1" applyAlignment="1" applyProtection="1">
      <alignment horizontal="left" vertical="top" wrapText="1"/>
      <protection/>
    </xf>
    <xf numFmtId="0" fontId="73" fillId="0" borderId="24" xfId="53" applyNumberFormat="1" applyFont="1" applyFill="1" applyBorder="1" applyAlignment="1" applyProtection="1">
      <alignment horizontal="left" vertical="top" wrapText="1"/>
      <protection/>
    </xf>
    <xf numFmtId="0" fontId="73" fillId="0" borderId="43" xfId="53" applyNumberFormat="1" applyFont="1" applyFill="1" applyBorder="1" applyAlignment="1" applyProtection="1">
      <alignment horizontal="left" vertical="top" wrapText="1"/>
      <protection/>
    </xf>
    <xf numFmtId="0" fontId="10" fillId="0" borderId="36" xfId="0" applyFont="1" applyFill="1" applyBorder="1" applyAlignment="1" applyProtection="1">
      <alignment horizontal="center" vertical="center" wrapText="1"/>
      <protection/>
    </xf>
    <xf numFmtId="0" fontId="10" fillId="10" borderId="20" xfId="0" applyFont="1" applyFill="1" applyBorder="1" applyAlignment="1" applyProtection="1">
      <alignment horizontal="center" vertical="center"/>
      <protection/>
    </xf>
    <xf numFmtId="0" fontId="10" fillId="10" borderId="21" xfId="0" applyFont="1" applyFill="1" applyBorder="1" applyAlignment="1" applyProtection="1">
      <alignment horizontal="center" vertical="center"/>
      <protection/>
    </xf>
    <xf numFmtId="0" fontId="10" fillId="10" borderId="42" xfId="0" applyFont="1" applyFill="1" applyBorder="1" applyAlignment="1" applyProtection="1">
      <alignment horizontal="center" vertical="center"/>
      <protection/>
    </xf>
    <xf numFmtId="0" fontId="7" fillId="0" borderId="78"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9" fillId="0" borderId="24" xfId="0" applyFont="1" applyFill="1" applyBorder="1" applyAlignment="1" applyProtection="1">
      <alignment horizontal="left" vertical="center" wrapText="1"/>
      <protection/>
    </xf>
    <xf numFmtId="0" fontId="9" fillId="0" borderId="43" xfId="0" applyFont="1" applyFill="1" applyBorder="1" applyAlignment="1" applyProtection="1">
      <alignment horizontal="left" vertical="center" wrapText="1"/>
      <protection/>
    </xf>
    <xf numFmtId="0" fontId="9" fillId="0" borderId="25" xfId="0" applyFont="1" applyFill="1" applyBorder="1" applyAlignment="1" applyProtection="1">
      <alignment horizontal="left" vertical="center" wrapText="1"/>
      <protection/>
    </xf>
    <xf numFmtId="0" fontId="9" fillId="0" borderId="36" xfId="0" applyFont="1" applyFill="1" applyBorder="1" applyAlignment="1" applyProtection="1">
      <alignment horizontal="left" vertical="center" wrapText="1"/>
      <protection/>
    </xf>
    <xf numFmtId="0" fontId="10" fillId="0" borderId="30" xfId="0" applyFont="1" applyFill="1" applyBorder="1" applyAlignment="1" applyProtection="1">
      <alignment horizontal="center" vertical="center" wrapText="1"/>
      <protection/>
    </xf>
    <xf numFmtId="0" fontId="10" fillId="0" borderId="60" xfId="0" applyFont="1" applyFill="1" applyBorder="1" applyAlignment="1" applyProtection="1">
      <alignment horizontal="center" vertical="center" wrapText="1"/>
      <protection/>
    </xf>
    <xf numFmtId="0" fontId="37" fillId="16" borderId="29" xfId="0" applyFont="1" applyFill="1" applyBorder="1" applyAlignment="1" applyProtection="1">
      <alignment horizontal="center" vertical="center"/>
      <protection/>
    </xf>
    <xf numFmtId="0" fontId="37" fillId="16" borderId="30" xfId="0" applyFont="1" applyFill="1" applyBorder="1" applyAlignment="1" applyProtection="1">
      <alignment horizontal="center" vertical="center"/>
      <protection/>
    </xf>
    <xf numFmtId="0" fontId="37" fillId="16" borderId="60" xfId="0" applyFont="1" applyFill="1" applyBorder="1" applyAlignment="1" applyProtection="1">
      <alignment horizontal="center" vertical="center"/>
      <protection/>
    </xf>
    <xf numFmtId="0" fontId="36" fillId="16" borderId="20" xfId="0" applyFont="1" applyFill="1" applyBorder="1" applyAlignment="1" applyProtection="1">
      <alignment horizontal="center" vertical="center"/>
      <protection/>
    </xf>
    <xf numFmtId="0" fontId="36" fillId="16" borderId="79" xfId="0" applyFont="1" applyFill="1" applyBorder="1" applyAlignment="1" applyProtection="1">
      <alignment horizontal="center" vertical="center"/>
      <protection/>
    </xf>
    <xf numFmtId="0" fontId="36" fillId="16" borderId="21" xfId="0" applyFont="1" applyFill="1" applyBorder="1" applyAlignment="1" applyProtection="1">
      <alignment horizontal="center" vertical="center"/>
      <protection/>
    </xf>
    <xf numFmtId="0" fontId="36" fillId="16" borderId="42"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38" fillId="0" borderId="30" xfId="0" applyFont="1" applyFill="1" applyBorder="1" applyAlignment="1" applyProtection="1">
      <alignment horizontal="center" vertical="center" wrapText="1"/>
      <protection/>
    </xf>
    <xf numFmtId="0" fontId="38" fillId="0" borderId="60" xfId="0" applyFont="1" applyFill="1" applyBorder="1" applyAlignment="1" applyProtection="1">
      <alignment horizontal="center" vertical="center" wrapText="1"/>
      <protection/>
    </xf>
    <xf numFmtId="0" fontId="9" fillId="0" borderId="35"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0" fontId="9" fillId="0" borderId="34" xfId="0" applyFont="1" applyFill="1" applyBorder="1" applyAlignment="1" applyProtection="1">
      <alignment horizontal="left" vertical="center" wrapText="1"/>
      <protection/>
    </xf>
    <xf numFmtId="0" fontId="10" fillId="0" borderId="21" xfId="0"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wrapText="1"/>
      <protection/>
    </xf>
    <xf numFmtId="0" fontId="10" fillId="0" borderId="24" xfId="0" applyFont="1" applyFill="1" applyBorder="1" applyAlignment="1" applyProtection="1">
      <alignment horizontal="left" vertical="center" wrapText="1"/>
      <protection/>
    </xf>
    <xf numFmtId="0" fontId="9" fillId="0" borderId="35" xfId="0" applyFont="1" applyFill="1" applyBorder="1" applyAlignment="1" applyProtection="1">
      <alignment horizontal="center" vertical="center"/>
      <protection/>
    </xf>
    <xf numFmtId="0" fontId="67" fillId="0" borderId="24" xfId="53" applyFont="1" applyFill="1" applyBorder="1" applyAlignment="1" applyProtection="1">
      <alignment horizontal="center" vertical="center" wrapText="1"/>
      <protection/>
    </xf>
    <xf numFmtId="0" fontId="40" fillId="14" borderId="57" xfId="0" applyFont="1" applyFill="1" applyBorder="1" applyAlignment="1" applyProtection="1">
      <alignment horizontal="center" vertical="center"/>
      <protection/>
    </xf>
    <xf numFmtId="0" fontId="40" fillId="14" borderId="47" xfId="0" applyFont="1" applyFill="1" applyBorder="1" applyAlignment="1" applyProtection="1">
      <alignment horizontal="center" vertical="center"/>
      <protection/>
    </xf>
    <xf numFmtId="0" fontId="40" fillId="14" borderId="35" xfId="0" applyFont="1" applyFill="1" applyBorder="1" applyAlignment="1" applyProtection="1">
      <alignment horizontal="center" vertical="center"/>
      <protection/>
    </xf>
    <xf numFmtId="0" fontId="40" fillId="14" borderId="24" xfId="0" applyFont="1" applyFill="1" applyBorder="1" applyAlignment="1" applyProtection="1">
      <alignment horizontal="center" vertical="center"/>
      <protection/>
    </xf>
    <xf numFmtId="0" fontId="40" fillId="14" borderId="38" xfId="0" applyFont="1" applyFill="1" applyBorder="1" applyAlignment="1" applyProtection="1">
      <alignment horizontal="center" vertical="center"/>
      <protection/>
    </xf>
    <xf numFmtId="0" fontId="40" fillId="14" borderId="44" xfId="0" applyFont="1" applyFill="1" applyBorder="1" applyAlignment="1" applyProtection="1">
      <alignment horizontal="center" vertical="center"/>
      <protection/>
    </xf>
    <xf numFmtId="0" fontId="9" fillId="0" borderId="37" xfId="0" applyFont="1" applyFill="1" applyBorder="1" applyAlignment="1" applyProtection="1">
      <alignment horizontal="left" vertical="center" wrapText="1"/>
      <protection/>
    </xf>
    <xf numFmtId="0" fontId="57" fillId="0" borderId="49" xfId="53"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10" fontId="9" fillId="11" borderId="25" xfId="0" applyNumberFormat="1" applyFont="1" applyFill="1" applyBorder="1" applyAlignment="1" applyProtection="1">
      <alignment horizontal="center" vertical="center"/>
      <protection locked="0"/>
    </xf>
    <xf numFmtId="0" fontId="10" fillId="0" borderId="25" xfId="0" applyFont="1" applyFill="1" applyBorder="1" applyAlignment="1" applyProtection="1">
      <alignment horizontal="left" vertical="center" wrapText="1"/>
      <protection/>
    </xf>
    <xf numFmtId="0" fontId="67" fillId="0" borderId="25" xfId="53" applyFont="1" applyFill="1" applyBorder="1" applyAlignment="1" applyProtection="1">
      <alignment horizontal="center" vertical="center" wrapText="1"/>
      <protection/>
    </xf>
    <xf numFmtId="174" fontId="9" fillId="0" borderId="65" xfId="0" applyNumberFormat="1" applyFont="1" applyFill="1" applyBorder="1" applyAlignment="1" applyProtection="1">
      <alignment horizontal="left" vertical="center" wrapText="1"/>
      <protection locked="0"/>
    </xf>
    <xf numFmtId="174" fontId="9" fillId="0" borderId="75" xfId="0" applyNumberFormat="1" applyFont="1" applyFill="1" applyBorder="1" applyAlignment="1" applyProtection="1">
      <alignment horizontal="left" vertical="center" wrapText="1"/>
      <protection locked="0"/>
    </xf>
    <xf numFmtId="174" fontId="9" fillId="0" borderId="48" xfId="0" applyNumberFormat="1" applyFont="1" applyFill="1" applyBorder="1" applyAlignment="1" applyProtection="1">
      <alignment horizontal="left" vertical="center" wrapText="1"/>
      <protection locked="0"/>
    </xf>
    <xf numFmtId="0" fontId="32" fillId="0" borderId="54" xfId="0" applyFont="1" applyFill="1" applyBorder="1" applyAlignment="1" applyProtection="1">
      <alignment horizontal="left" vertical="center"/>
      <protection/>
    </xf>
    <xf numFmtId="0" fontId="32" fillId="0" borderId="80" xfId="0" applyFont="1" applyFill="1" applyBorder="1" applyAlignment="1" applyProtection="1">
      <alignment horizontal="left" vertical="center"/>
      <protection/>
    </xf>
    <xf numFmtId="3" fontId="32" fillId="0" borderId="63" xfId="44" applyNumberFormat="1" applyFont="1" applyFill="1" applyBorder="1" applyAlignment="1" applyProtection="1">
      <alignment horizontal="center"/>
      <protection/>
    </xf>
    <xf numFmtId="3" fontId="32" fillId="0" borderId="64" xfId="44" applyNumberFormat="1"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0775"/>
          <c:w val="0.90825"/>
          <c:h val="0.83425"/>
        </c:manualLayout>
      </c:layout>
      <c:barChart>
        <c:barDir val="col"/>
        <c:grouping val="clustered"/>
        <c:varyColors val="0"/>
        <c:ser>
          <c:idx val="0"/>
          <c:order val="0"/>
          <c:tx>
            <c:strRef>
              <c:f>'5.Projected Savings'!$D$24</c:f>
              <c:strCache>
                <c:ptCount val="1"/>
                <c:pt idx="0">
                  <c:v>Net cash flow (savings accompanying virtualization)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Savings'!$E$8:$J$8</c:f>
              <c:strCache>
                <c:ptCount val="6"/>
                <c:pt idx="0">
                  <c:v>Baseline</c:v>
                </c:pt>
                <c:pt idx="1">
                  <c:v>Year 1</c:v>
                </c:pt>
                <c:pt idx="2">
                  <c:v>Year 2</c:v>
                </c:pt>
                <c:pt idx="3">
                  <c:v>Year 3</c:v>
                </c:pt>
                <c:pt idx="4">
                  <c:v>Year 4</c:v>
                </c:pt>
                <c:pt idx="5">
                  <c:v>Year 5</c:v>
                </c:pt>
              </c:strCache>
            </c:strRef>
          </c:cat>
          <c:val>
            <c:numRef>
              <c:f>'5.Projected Savings'!$E$24:$J$24</c:f>
              <c:numCache>
                <c:ptCount val="6"/>
                <c:pt idx="0">
                  <c:v>774063.9894300001</c:v>
                </c:pt>
                <c:pt idx="1">
                  <c:v>759255.53538</c:v>
                </c:pt>
                <c:pt idx="2">
                  <c:v>873259.58133</c:v>
                </c:pt>
                <c:pt idx="3">
                  <c:v>987263.6272799999</c:v>
                </c:pt>
                <c:pt idx="4">
                  <c:v>1101267.67323</c:v>
                </c:pt>
                <c:pt idx="5">
                  <c:v>1215271.71918</c:v>
                </c:pt>
              </c:numCache>
            </c:numRef>
          </c:val>
        </c:ser>
        <c:axId val="14871200"/>
        <c:axId val="66731937"/>
      </c:barChart>
      <c:lineChart>
        <c:grouping val="standard"/>
        <c:varyColors val="0"/>
        <c:ser>
          <c:idx val="1"/>
          <c:order val="1"/>
          <c:tx>
            <c:strRef>
              <c:f>'5.Projected Savings'!$D$25</c:f>
              <c:strCache>
                <c:ptCount val="1"/>
                <c:pt idx="0">
                  <c:v>Cumulative net cash flow (project value)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Savings'!$E$25:$J$25</c:f>
              <c:numCache>
                <c:ptCount val="6"/>
                <c:pt idx="0">
                  <c:v>774063.9894300001</c:v>
                </c:pt>
                <c:pt idx="1">
                  <c:v>1533319.52481</c:v>
                </c:pt>
                <c:pt idx="2">
                  <c:v>2406579.10614</c:v>
                </c:pt>
                <c:pt idx="3">
                  <c:v>3393842.7334199995</c:v>
                </c:pt>
                <c:pt idx="4">
                  <c:v>4495110.406649999</c:v>
                </c:pt>
                <c:pt idx="5">
                  <c:v>5710382.125829999</c:v>
                </c:pt>
              </c:numCache>
            </c:numRef>
          </c:val>
          <c:smooth val="0"/>
        </c:ser>
        <c:axId val="14871200"/>
        <c:axId val="66731937"/>
      </c:lineChart>
      <c:catAx>
        <c:axId val="14871200"/>
        <c:scaling>
          <c:orientation val="minMax"/>
        </c:scaling>
        <c:axPos val="b"/>
        <c:delete val="0"/>
        <c:numFmt formatCode="General" sourceLinked="1"/>
        <c:majorTickMark val="out"/>
        <c:minorTickMark val="none"/>
        <c:tickLblPos val="nextTo"/>
        <c:spPr>
          <a:ln w="3175">
            <a:solidFill>
              <a:srgbClr val="808080"/>
            </a:solidFill>
          </a:ln>
        </c:spPr>
        <c:crossAx val="66731937"/>
        <c:crosses val="autoZero"/>
        <c:auto val="1"/>
        <c:lblOffset val="100"/>
        <c:tickLblSkip val="1"/>
        <c:noMultiLvlLbl val="0"/>
      </c:catAx>
      <c:valAx>
        <c:axId val="66731937"/>
        <c:scaling>
          <c:orientation val="minMax"/>
        </c:scaling>
        <c:axPos val="l"/>
        <c:title>
          <c:tx>
            <c:rich>
              <a:bodyPr vert="horz" rot="-5400000" anchor="ctr"/>
              <a:lstStyle/>
              <a:p>
                <a:pPr algn="ctr">
                  <a:defRPr/>
                </a:pPr>
                <a:r>
                  <a:rPr lang="en-US" cap="none" sz="1000" b="1" i="0" u="none" baseline="0">
                    <a:solidFill>
                      <a:srgbClr val="333333"/>
                    </a:solidFill>
                  </a:rPr>
                  <a:t>Net cash value</a:t>
                </a:r>
              </a:p>
            </c:rich>
          </c:tx>
          <c:layout>
            <c:manualLayout>
              <c:xMode val="factor"/>
              <c:yMode val="factor"/>
              <c:x val="-0.039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71200"/>
        <c:crossesAt val="1"/>
        <c:crossBetween val="between"/>
        <c:dispUnits/>
      </c:valAx>
      <c:spPr>
        <a:solidFill>
          <a:srgbClr val="FFFFFF"/>
        </a:solidFill>
        <a:ln w="3175">
          <a:noFill/>
        </a:ln>
      </c:spPr>
    </c:plotArea>
    <c:legend>
      <c:legendPos val="b"/>
      <c:layout>
        <c:manualLayout>
          <c:xMode val="edge"/>
          <c:yMode val="edge"/>
          <c:x val="0.137"/>
          <c:y val="0.8355"/>
          <c:w val="0.7215"/>
          <c:h val="0.1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775"/>
          <c:w val="0.91575"/>
          <c:h val="0.83425"/>
        </c:manualLayout>
      </c:layout>
      <c:barChart>
        <c:barDir val="col"/>
        <c:grouping val="clustered"/>
        <c:varyColors val="0"/>
        <c:ser>
          <c:idx val="0"/>
          <c:order val="0"/>
          <c:tx>
            <c:strRef>
              <c:f>'5.Projected Savings'!$D$45</c:f>
              <c:strCache>
                <c:ptCount val="1"/>
                <c:pt idx="0">
                  <c:v>Annual reduction in CO2 emissions by virtualizing (kg CO2)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Savings'!$E$42:$J$42</c:f>
              <c:strCache>
                <c:ptCount val="6"/>
                <c:pt idx="0">
                  <c:v>Baseline</c:v>
                </c:pt>
                <c:pt idx="1">
                  <c:v>Year 1</c:v>
                </c:pt>
                <c:pt idx="2">
                  <c:v>Year 2</c:v>
                </c:pt>
                <c:pt idx="3">
                  <c:v>Year 3</c:v>
                </c:pt>
                <c:pt idx="4">
                  <c:v>Year 4</c:v>
                </c:pt>
                <c:pt idx="5">
                  <c:v>Year 5</c:v>
                </c:pt>
              </c:strCache>
            </c:strRef>
          </c:cat>
          <c:val>
            <c:numRef>
              <c:f>'5.Projected Savings'!$E$45:$J$45</c:f>
              <c:numCache>
                <c:ptCount val="6"/>
                <c:pt idx="0">
                  <c:v>161838.81</c:v>
                </c:pt>
                <c:pt idx="1">
                  <c:v>209438.45999999996</c:v>
                </c:pt>
                <c:pt idx="2">
                  <c:v>257038.11</c:v>
                </c:pt>
                <c:pt idx="3">
                  <c:v>304637.75999999995</c:v>
                </c:pt>
                <c:pt idx="4">
                  <c:v>352237.4099999999</c:v>
                </c:pt>
                <c:pt idx="5">
                  <c:v>399837.05999999994</c:v>
                </c:pt>
              </c:numCache>
            </c:numRef>
          </c:val>
        </c:ser>
        <c:axId val="63716522"/>
        <c:axId val="36577787"/>
      </c:barChart>
      <c:lineChart>
        <c:grouping val="standard"/>
        <c:varyColors val="0"/>
        <c:ser>
          <c:idx val="1"/>
          <c:order val="1"/>
          <c:tx>
            <c:strRef>
              <c:f>'5.Projected Savings'!$D$46</c:f>
              <c:strCache>
                <c:ptCount val="1"/>
                <c:pt idx="0">
                  <c:v>Cumulative reduction in CO2 emissions by virtualizing (kg CO2)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'5.Projected Savings'!$E$42:$J$42</c:f>
              <c:strCache>
                <c:ptCount val="6"/>
                <c:pt idx="0">
                  <c:v>Baseline</c:v>
                </c:pt>
                <c:pt idx="1">
                  <c:v>Year 1</c:v>
                </c:pt>
                <c:pt idx="2">
                  <c:v>Year 2</c:v>
                </c:pt>
                <c:pt idx="3">
                  <c:v>Year 3</c:v>
                </c:pt>
                <c:pt idx="4">
                  <c:v>Year 4</c:v>
                </c:pt>
                <c:pt idx="5">
                  <c:v>Year 5</c:v>
                </c:pt>
              </c:strCache>
            </c:strRef>
          </c:cat>
          <c:val>
            <c:numRef>
              <c:f>'5.Projected Savings'!$E$46:$J$46</c:f>
              <c:numCache>
                <c:ptCount val="6"/>
                <c:pt idx="0">
                  <c:v>161838.81</c:v>
                </c:pt>
                <c:pt idx="1">
                  <c:v>371277.26999999996</c:v>
                </c:pt>
                <c:pt idx="2">
                  <c:v>628315.3799999999</c:v>
                </c:pt>
                <c:pt idx="3">
                  <c:v>932953.1399999999</c:v>
                </c:pt>
                <c:pt idx="4">
                  <c:v>1285190.5499999998</c:v>
                </c:pt>
                <c:pt idx="5">
                  <c:v>1685027.6099999999</c:v>
                </c:pt>
              </c:numCache>
            </c:numRef>
          </c:val>
          <c:smooth val="0"/>
        </c:ser>
        <c:axId val="63716522"/>
        <c:axId val="36577787"/>
      </c:lineChart>
      <c:catAx>
        <c:axId val="63716522"/>
        <c:scaling>
          <c:orientation val="minMax"/>
        </c:scaling>
        <c:axPos val="b"/>
        <c:delete val="0"/>
        <c:numFmt formatCode="General" sourceLinked="1"/>
        <c:majorTickMark val="out"/>
        <c:minorTickMark val="none"/>
        <c:tickLblPos val="nextTo"/>
        <c:spPr>
          <a:ln w="3175">
            <a:solidFill>
              <a:srgbClr val="808080"/>
            </a:solidFill>
          </a:ln>
        </c:spPr>
        <c:crossAx val="36577787"/>
        <c:crosses val="autoZero"/>
        <c:auto val="1"/>
        <c:lblOffset val="100"/>
        <c:tickLblSkip val="1"/>
        <c:noMultiLvlLbl val="0"/>
      </c:catAx>
      <c:valAx>
        <c:axId val="36577787"/>
        <c:scaling>
          <c:orientation val="minMax"/>
        </c:scaling>
        <c:axPos val="l"/>
        <c:title>
          <c:tx>
            <c:rich>
              <a:bodyPr vert="horz" rot="-5400000" anchor="ctr"/>
              <a:lstStyle/>
              <a:p>
                <a:pPr algn="ctr">
                  <a:defRPr/>
                </a:pPr>
                <a:r>
                  <a:rPr lang="en-US" cap="none" sz="1000" b="1" i="0" u="none" baseline="0">
                    <a:solidFill>
                      <a:srgbClr val="333333"/>
                    </a:solidFill>
                  </a:rPr>
                  <a:t>Reduction in C02 Emissions (kg)</a:t>
                </a:r>
              </a:p>
            </c:rich>
          </c:tx>
          <c:layout>
            <c:manualLayout>
              <c:xMode val="factor"/>
              <c:yMode val="factor"/>
              <c:x val="-0.02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16522"/>
        <c:crossesAt val="1"/>
        <c:crossBetween val="between"/>
        <c:dispUnits/>
      </c:valAx>
      <c:spPr>
        <a:solidFill>
          <a:srgbClr val="FFFFFF"/>
        </a:solidFill>
        <a:ln w="3175">
          <a:noFill/>
        </a:ln>
      </c:spPr>
    </c:plotArea>
    <c:legend>
      <c:legendPos val="b"/>
      <c:layout>
        <c:manualLayout>
          <c:xMode val="edge"/>
          <c:yMode val="edge"/>
          <c:x val="0.123"/>
          <c:y val="0.8355"/>
          <c:w val="0.748"/>
          <c:h val="0.1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25</xdr:row>
      <xdr:rowOff>114300</xdr:rowOff>
    </xdr:from>
    <xdr:to>
      <xdr:col>10</xdr:col>
      <xdr:colOff>714375</xdr:colOff>
      <xdr:row>37</xdr:row>
      <xdr:rowOff>180975</xdr:rowOff>
    </xdr:to>
    <xdr:pic>
      <xdr:nvPicPr>
        <xdr:cNvPr id="1" name="Picture 222"/>
        <xdr:cNvPicPr preferRelativeResize="1">
          <a:picLocks noChangeAspect="1"/>
        </xdr:cNvPicPr>
      </xdr:nvPicPr>
      <xdr:blipFill>
        <a:blip r:embed="rId1"/>
        <a:srcRect l="4635" t="47129" r="31198" b="15185"/>
        <a:stretch>
          <a:fillRect/>
        </a:stretch>
      </xdr:blipFill>
      <xdr:spPr>
        <a:xfrm>
          <a:off x="495300" y="7562850"/>
          <a:ext cx="7820025" cy="25812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47625</xdr:rowOff>
    </xdr:from>
    <xdr:to>
      <xdr:col>5</xdr:col>
      <xdr:colOff>28575</xdr:colOff>
      <xdr:row>36</xdr:row>
      <xdr:rowOff>9525</xdr:rowOff>
    </xdr:to>
    <xdr:graphicFrame>
      <xdr:nvGraphicFramePr>
        <xdr:cNvPr id="1" name="Chart 1"/>
        <xdr:cNvGraphicFramePr/>
      </xdr:nvGraphicFramePr>
      <xdr:xfrm>
        <a:off x="400050" y="3257550"/>
        <a:ext cx="4191000" cy="30384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17</xdr:row>
      <xdr:rowOff>38100</xdr:rowOff>
    </xdr:from>
    <xdr:to>
      <xdr:col>9</xdr:col>
      <xdr:colOff>990600</xdr:colOff>
      <xdr:row>36</xdr:row>
      <xdr:rowOff>0</xdr:rowOff>
    </xdr:to>
    <xdr:graphicFrame>
      <xdr:nvGraphicFramePr>
        <xdr:cNvPr id="2" name="Chart 2"/>
        <xdr:cNvGraphicFramePr/>
      </xdr:nvGraphicFramePr>
      <xdr:xfrm>
        <a:off x="4648200" y="3248025"/>
        <a:ext cx="4810125" cy="3038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news.bbc.co.uk/2/hi/programmes/click_online/8297237.stm" TargetMode="External" /><Relationship Id="rId2" Type="http://schemas.openxmlformats.org/officeDocument/2006/relationships/hyperlink" Target="http://www.uoguelph.ca/~whulet/OGN/Vol1Issue1/Glen_Estill.htm"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49"/>
  <sheetViews>
    <sheetView tabSelected="1" zoomScalePageLayoutView="0" workbookViewId="0" topLeftCell="A1">
      <selection activeCell="N21" sqref="N21"/>
    </sheetView>
  </sheetViews>
  <sheetFormatPr defaultColWidth="9.140625" defaultRowHeight="12.75"/>
  <cols>
    <col min="1" max="2" width="2.8515625" style="1" customWidth="1"/>
    <col min="3" max="11" width="9.5742187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285" t="s">
        <v>32</v>
      </c>
      <c r="D3" s="286"/>
      <c r="E3" s="286"/>
      <c r="F3" s="286"/>
      <c r="G3" s="286"/>
      <c r="H3" s="286"/>
      <c r="I3" s="286"/>
      <c r="J3" s="286"/>
      <c r="K3" s="287"/>
      <c r="L3" s="6"/>
    </row>
    <row r="4" spans="2:12" ht="22.5" customHeight="1" thickBot="1">
      <c r="B4" s="5"/>
      <c r="C4" s="288" t="s">
        <v>161</v>
      </c>
      <c r="D4" s="289"/>
      <c r="E4" s="289"/>
      <c r="F4" s="289"/>
      <c r="G4" s="289"/>
      <c r="H4" s="289"/>
      <c r="I4" s="289"/>
      <c r="J4" s="289"/>
      <c r="K4" s="290"/>
      <c r="L4" s="6"/>
    </row>
    <row r="5" spans="2:12" ht="15">
      <c r="B5" s="5"/>
      <c r="C5" s="7"/>
      <c r="D5" s="7"/>
      <c r="E5" s="7"/>
      <c r="F5" s="7"/>
      <c r="G5" s="7"/>
      <c r="H5" s="7"/>
      <c r="I5" s="7"/>
      <c r="J5" s="7"/>
      <c r="K5" s="7"/>
      <c r="L5" s="6"/>
    </row>
    <row r="6" spans="2:12" ht="15">
      <c r="B6" s="5"/>
      <c r="C6" s="291" t="s">
        <v>33</v>
      </c>
      <c r="D6" s="292"/>
      <c r="E6" s="292"/>
      <c r="F6" s="292"/>
      <c r="G6" s="292"/>
      <c r="H6" s="293">
        <f ca="1">TODAY()</f>
        <v>40521</v>
      </c>
      <c r="I6" s="292"/>
      <c r="J6" s="292"/>
      <c r="K6" s="294"/>
      <c r="L6" s="6"/>
    </row>
    <row r="7" spans="2:12" ht="15.75" thickBot="1">
      <c r="B7" s="5"/>
      <c r="C7" s="8"/>
      <c r="D7" s="8"/>
      <c r="E7" s="8"/>
      <c r="F7" s="8"/>
      <c r="G7" s="8"/>
      <c r="H7" s="8"/>
      <c r="I7" s="8"/>
      <c r="J7" s="8"/>
      <c r="K7" s="8"/>
      <c r="L7" s="6"/>
    </row>
    <row r="8" spans="2:12" ht="15">
      <c r="B8" s="5"/>
      <c r="C8" s="295" t="s">
        <v>34</v>
      </c>
      <c r="D8" s="296"/>
      <c r="E8" s="296"/>
      <c r="F8" s="296"/>
      <c r="G8" s="296"/>
      <c r="H8" s="296"/>
      <c r="I8" s="296"/>
      <c r="J8" s="296"/>
      <c r="K8" s="297"/>
      <c r="L8" s="6"/>
    </row>
    <row r="9" spans="2:12" ht="15">
      <c r="B9" s="5"/>
      <c r="C9" s="298"/>
      <c r="D9" s="299"/>
      <c r="E9" s="299"/>
      <c r="F9" s="299"/>
      <c r="G9" s="299"/>
      <c r="H9" s="299"/>
      <c r="I9" s="299"/>
      <c r="J9" s="299"/>
      <c r="K9" s="300"/>
      <c r="L9" s="6"/>
    </row>
    <row r="10" spans="2:12" ht="15.75" thickBot="1">
      <c r="B10" s="5"/>
      <c r="C10" s="301" t="s">
        <v>35</v>
      </c>
      <c r="D10" s="302"/>
      <c r="E10" s="302"/>
      <c r="F10" s="302"/>
      <c r="G10" s="302"/>
      <c r="H10" s="303">
        <v>40521</v>
      </c>
      <c r="I10" s="304"/>
      <c r="J10" s="304"/>
      <c r="K10" s="305"/>
      <c r="L10" s="6"/>
    </row>
    <row r="11" spans="2:12" ht="15.75" thickBot="1">
      <c r="B11" s="5"/>
      <c r="C11" s="9"/>
      <c r="D11" s="9"/>
      <c r="E11" s="9"/>
      <c r="F11" s="9"/>
      <c r="G11" s="9"/>
      <c r="H11" s="10"/>
      <c r="I11" s="11"/>
      <c r="J11" s="11"/>
      <c r="K11" s="11"/>
      <c r="L11" s="6"/>
    </row>
    <row r="12" spans="2:12" ht="15">
      <c r="B12" s="5"/>
      <c r="C12" s="253" t="s">
        <v>51</v>
      </c>
      <c r="D12" s="254"/>
      <c r="E12" s="254"/>
      <c r="F12" s="254"/>
      <c r="G12" s="254"/>
      <c r="H12" s="254"/>
      <c r="I12" s="254"/>
      <c r="J12" s="254"/>
      <c r="K12" s="255"/>
      <c r="L12" s="6"/>
    </row>
    <row r="13" spans="2:12" ht="15">
      <c r="B13" s="5"/>
      <c r="C13" s="256"/>
      <c r="D13" s="257"/>
      <c r="E13" s="257"/>
      <c r="F13" s="257"/>
      <c r="G13" s="257"/>
      <c r="H13" s="257"/>
      <c r="I13" s="257"/>
      <c r="J13" s="257"/>
      <c r="K13" s="258"/>
      <c r="L13" s="6"/>
    </row>
    <row r="14" spans="2:12" ht="15">
      <c r="B14" s="5"/>
      <c r="C14" s="256"/>
      <c r="D14" s="257"/>
      <c r="E14" s="257"/>
      <c r="F14" s="257"/>
      <c r="G14" s="257"/>
      <c r="H14" s="257"/>
      <c r="I14" s="257"/>
      <c r="J14" s="257"/>
      <c r="K14" s="258"/>
      <c r="L14" s="6"/>
    </row>
    <row r="15" spans="2:12" ht="15">
      <c r="B15" s="5"/>
      <c r="C15" s="256"/>
      <c r="D15" s="257"/>
      <c r="E15" s="257"/>
      <c r="F15" s="257"/>
      <c r="G15" s="257"/>
      <c r="H15" s="257"/>
      <c r="I15" s="257"/>
      <c r="J15" s="257"/>
      <c r="K15" s="258"/>
      <c r="L15" s="6"/>
    </row>
    <row r="16" spans="2:12" ht="15">
      <c r="B16" s="5"/>
      <c r="C16" s="256"/>
      <c r="D16" s="257"/>
      <c r="E16" s="257"/>
      <c r="F16" s="257"/>
      <c r="G16" s="257"/>
      <c r="H16" s="257"/>
      <c r="I16" s="257"/>
      <c r="J16" s="257"/>
      <c r="K16" s="258"/>
      <c r="L16" s="6"/>
    </row>
    <row r="17" spans="2:12" ht="15">
      <c r="B17" s="5"/>
      <c r="C17" s="256"/>
      <c r="D17" s="257"/>
      <c r="E17" s="257"/>
      <c r="F17" s="257"/>
      <c r="G17" s="257"/>
      <c r="H17" s="257"/>
      <c r="I17" s="257"/>
      <c r="J17" s="257"/>
      <c r="K17" s="258"/>
      <c r="L17" s="6"/>
    </row>
    <row r="18" spans="2:12" ht="15">
      <c r="B18" s="5"/>
      <c r="C18" s="256"/>
      <c r="D18" s="257"/>
      <c r="E18" s="257"/>
      <c r="F18" s="257"/>
      <c r="G18" s="257"/>
      <c r="H18" s="257"/>
      <c r="I18" s="257"/>
      <c r="J18" s="257"/>
      <c r="K18" s="258"/>
      <c r="L18" s="6"/>
    </row>
    <row r="19" spans="2:12" ht="15">
      <c r="B19" s="5"/>
      <c r="C19" s="256"/>
      <c r="D19" s="257"/>
      <c r="E19" s="257"/>
      <c r="F19" s="257"/>
      <c r="G19" s="257"/>
      <c r="H19" s="257"/>
      <c r="I19" s="257"/>
      <c r="J19" s="257"/>
      <c r="K19" s="258"/>
      <c r="L19" s="6"/>
    </row>
    <row r="20" spans="2:12" ht="15">
      <c r="B20" s="5"/>
      <c r="C20" s="256"/>
      <c r="D20" s="257"/>
      <c r="E20" s="257"/>
      <c r="F20" s="257"/>
      <c r="G20" s="257"/>
      <c r="H20" s="257"/>
      <c r="I20" s="257"/>
      <c r="J20" s="257"/>
      <c r="K20" s="258"/>
      <c r="L20" s="6"/>
    </row>
    <row r="21" spans="2:12" ht="15">
      <c r="B21" s="5"/>
      <c r="C21" s="256"/>
      <c r="D21" s="257"/>
      <c r="E21" s="257"/>
      <c r="F21" s="257"/>
      <c r="G21" s="257"/>
      <c r="H21" s="257"/>
      <c r="I21" s="257"/>
      <c r="J21" s="257"/>
      <c r="K21" s="258"/>
      <c r="L21" s="6"/>
    </row>
    <row r="22" spans="2:12" ht="15.75" thickBot="1">
      <c r="B22" s="5"/>
      <c r="C22" s="259"/>
      <c r="D22" s="260"/>
      <c r="E22" s="260"/>
      <c r="F22" s="260"/>
      <c r="G22" s="260"/>
      <c r="H22" s="260"/>
      <c r="I22" s="260"/>
      <c r="J22" s="260"/>
      <c r="K22" s="261"/>
      <c r="L22" s="6"/>
    </row>
    <row r="23" spans="2:12" ht="15.75" thickBot="1">
      <c r="B23" s="5"/>
      <c r="C23" s="9"/>
      <c r="D23" s="9"/>
      <c r="E23" s="9"/>
      <c r="F23" s="9"/>
      <c r="G23" s="9"/>
      <c r="H23" s="10"/>
      <c r="I23" s="11"/>
      <c r="J23" s="11"/>
      <c r="K23" s="11"/>
      <c r="L23" s="6"/>
    </row>
    <row r="24" spans="2:12" ht="15.75">
      <c r="B24" s="5"/>
      <c r="C24" s="9"/>
      <c r="D24" s="262" t="s">
        <v>36</v>
      </c>
      <c r="E24" s="263"/>
      <c r="F24" s="268" t="s">
        <v>37</v>
      </c>
      <c r="G24" s="269"/>
      <c r="H24" s="270"/>
      <c r="I24" s="271" t="s">
        <v>38</v>
      </c>
      <c r="J24" s="272"/>
      <c r="K24" s="80"/>
      <c r="L24" s="6"/>
    </row>
    <row r="25" spans="2:12" ht="15">
      <c r="B25" s="5"/>
      <c r="C25" s="9"/>
      <c r="D25" s="264"/>
      <c r="E25" s="265"/>
      <c r="F25" s="273" t="s">
        <v>39</v>
      </c>
      <c r="G25" s="274"/>
      <c r="H25" s="275"/>
      <c r="I25" s="276" t="s">
        <v>40</v>
      </c>
      <c r="J25" s="277"/>
      <c r="K25" s="80"/>
      <c r="L25" s="6"/>
    </row>
    <row r="26" spans="2:12" ht="15">
      <c r="B26" s="5"/>
      <c r="C26" s="9"/>
      <c r="D26" s="264"/>
      <c r="E26" s="265"/>
      <c r="F26" s="273" t="s">
        <v>41</v>
      </c>
      <c r="G26" s="274"/>
      <c r="H26" s="275"/>
      <c r="I26" s="278" t="s">
        <v>42</v>
      </c>
      <c r="J26" s="279"/>
      <c r="K26" s="80"/>
      <c r="L26" s="6"/>
    </row>
    <row r="27" spans="2:12" ht="15.75" thickBot="1">
      <c r="B27" s="5"/>
      <c r="C27" s="9"/>
      <c r="D27" s="266"/>
      <c r="E27" s="267"/>
      <c r="F27" s="280" t="s">
        <v>43</v>
      </c>
      <c r="G27" s="281"/>
      <c r="H27" s="282"/>
      <c r="I27" s="283" t="s">
        <v>44</v>
      </c>
      <c r="J27" s="284"/>
      <c r="K27" s="80"/>
      <c r="L27" s="6"/>
    </row>
    <row r="28" spans="2:12" ht="15.75" thickBot="1">
      <c r="B28" s="5"/>
      <c r="C28" s="12"/>
      <c r="D28" s="8"/>
      <c r="E28" s="8"/>
      <c r="F28" s="8"/>
      <c r="G28" s="8"/>
      <c r="H28" s="8"/>
      <c r="I28" s="8"/>
      <c r="J28" s="8"/>
      <c r="K28" s="8"/>
      <c r="L28" s="6"/>
    </row>
    <row r="29" spans="2:12" ht="22.5" customHeight="1" thickBot="1">
      <c r="B29" s="5"/>
      <c r="C29" s="232" t="s">
        <v>45</v>
      </c>
      <c r="D29" s="233"/>
      <c r="E29" s="233"/>
      <c r="F29" s="233"/>
      <c r="G29" s="233"/>
      <c r="H29" s="233"/>
      <c r="I29" s="233"/>
      <c r="J29" s="233"/>
      <c r="K29" s="234"/>
      <c r="L29" s="6"/>
    </row>
    <row r="30" spans="2:12" ht="15" customHeight="1">
      <c r="B30" s="5"/>
      <c r="C30" s="235" t="s">
        <v>46</v>
      </c>
      <c r="D30" s="236"/>
      <c r="E30" s="236"/>
      <c r="F30" s="236"/>
      <c r="G30" s="236"/>
      <c r="H30" s="236"/>
      <c r="I30" s="236"/>
      <c r="J30" s="236"/>
      <c r="K30" s="237"/>
      <c r="L30" s="6"/>
    </row>
    <row r="31" spans="2:12" ht="15" customHeight="1">
      <c r="B31" s="5"/>
      <c r="C31" s="238"/>
      <c r="D31" s="239"/>
      <c r="E31" s="239"/>
      <c r="F31" s="239"/>
      <c r="G31" s="239"/>
      <c r="H31" s="239"/>
      <c r="I31" s="239"/>
      <c r="J31" s="239"/>
      <c r="K31" s="240"/>
      <c r="L31" s="6"/>
    </row>
    <row r="32" spans="2:12" ht="15" customHeight="1">
      <c r="B32" s="5"/>
      <c r="C32" s="238"/>
      <c r="D32" s="239"/>
      <c r="E32" s="239"/>
      <c r="F32" s="239"/>
      <c r="G32" s="239"/>
      <c r="H32" s="239"/>
      <c r="I32" s="239"/>
      <c r="J32" s="239"/>
      <c r="K32" s="240"/>
      <c r="L32" s="6"/>
    </row>
    <row r="33" spans="2:12" ht="15" customHeight="1">
      <c r="B33" s="5"/>
      <c r="C33" s="238"/>
      <c r="D33" s="239"/>
      <c r="E33" s="239"/>
      <c r="F33" s="239"/>
      <c r="G33" s="239"/>
      <c r="H33" s="239"/>
      <c r="I33" s="239"/>
      <c r="J33" s="239"/>
      <c r="K33" s="240"/>
      <c r="L33" s="6"/>
    </row>
    <row r="34" spans="2:12" ht="15" customHeight="1">
      <c r="B34" s="5"/>
      <c r="C34" s="238"/>
      <c r="D34" s="239"/>
      <c r="E34" s="239"/>
      <c r="F34" s="239"/>
      <c r="G34" s="239"/>
      <c r="H34" s="239"/>
      <c r="I34" s="239"/>
      <c r="J34" s="239"/>
      <c r="K34" s="240"/>
      <c r="L34" s="6"/>
    </row>
    <row r="35" spans="2:12" ht="18.75" customHeight="1">
      <c r="B35" s="5"/>
      <c r="C35" s="241" t="s">
        <v>47</v>
      </c>
      <c r="D35" s="242"/>
      <c r="E35" s="242"/>
      <c r="F35" s="242"/>
      <c r="G35" s="242"/>
      <c r="H35" s="242"/>
      <c r="I35" s="242"/>
      <c r="J35" s="242"/>
      <c r="K35" s="243"/>
      <c r="L35" s="6"/>
    </row>
    <row r="36" spans="2:12" ht="18.75" customHeight="1">
      <c r="B36" s="5"/>
      <c r="C36" s="241"/>
      <c r="D36" s="242"/>
      <c r="E36" s="242"/>
      <c r="F36" s="242"/>
      <c r="G36" s="242"/>
      <c r="H36" s="242"/>
      <c r="I36" s="242"/>
      <c r="J36" s="242"/>
      <c r="K36" s="243"/>
      <c r="L36" s="6"/>
    </row>
    <row r="37" spans="2:12" ht="18.75" customHeight="1">
      <c r="B37" s="5"/>
      <c r="C37" s="241"/>
      <c r="D37" s="242"/>
      <c r="E37" s="242"/>
      <c r="F37" s="242"/>
      <c r="G37" s="242"/>
      <c r="H37" s="242"/>
      <c r="I37" s="242"/>
      <c r="J37" s="242"/>
      <c r="K37" s="243"/>
      <c r="L37" s="6"/>
    </row>
    <row r="38" spans="2:12" ht="18.75" customHeight="1">
      <c r="B38" s="5"/>
      <c r="C38" s="241"/>
      <c r="D38" s="242"/>
      <c r="E38" s="242"/>
      <c r="F38" s="242"/>
      <c r="G38" s="242"/>
      <c r="H38" s="242"/>
      <c r="I38" s="242"/>
      <c r="J38" s="242"/>
      <c r="K38" s="243"/>
      <c r="L38" s="6"/>
    </row>
    <row r="39" spans="2:12" ht="18.75" customHeight="1">
      <c r="B39" s="5"/>
      <c r="C39" s="241"/>
      <c r="D39" s="242"/>
      <c r="E39" s="242"/>
      <c r="F39" s="242"/>
      <c r="G39" s="242"/>
      <c r="H39" s="242"/>
      <c r="I39" s="242"/>
      <c r="J39" s="242"/>
      <c r="K39" s="243"/>
      <c r="L39" s="6"/>
    </row>
    <row r="40" spans="2:12" ht="18.75" customHeight="1">
      <c r="B40" s="5"/>
      <c r="C40" s="241"/>
      <c r="D40" s="242"/>
      <c r="E40" s="242"/>
      <c r="F40" s="242"/>
      <c r="G40" s="242"/>
      <c r="H40" s="242"/>
      <c r="I40" s="242"/>
      <c r="J40" s="242"/>
      <c r="K40" s="243"/>
      <c r="L40" s="6"/>
    </row>
    <row r="41" spans="2:12" ht="18.75" customHeight="1">
      <c r="B41" s="5"/>
      <c r="C41" s="241"/>
      <c r="D41" s="242"/>
      <c r="E41" s="242"/>
      <c r="F41" s="242"/>
      <c r="G41" s="242"/>
      <c r="H41" s="242"/>
      <c r="I41" s="242"/>
      <c r="J41" s="242"/>
      <c r="K41" s="243"/>
      <c r="L41" s="6"/>
    </row>
    <row r="42" spans="2:12" ht="15" customHeight="1">
      <c r="B42" s="5"/>
      <c r="C42" s="244" t="s">
        <v>48</v>
      </c>
      <c r="D42" s="245"/>
      <c r="E42" s="245"/>
      <c r="F42" s="245"/>
      <c r="G42" s="245"/>
      <c r="H42" s="245"/>
      <c r="I42" s="245"/>
      <c r="J42" s="245"/>
      <c r="K42" s="246"/>
      <c r="L42" s="6"/>
    </row>
    <row r="43" spans="2:12" ht="15.75" customHeight="1">
      <c r="B43" s="5"/>
      <c r="C43" s="244"/>
      <c r="D43" s="245"/>
      <c r="E43" s="245"/>
      <c r="F43" s="245"/>
      <c r="G43" s="245"/>
      <c r="H43" s="245"/>
      <c r="I43" s="245"/>
      <c r="J43" s="245"/>
      <c r="K43" s="246"/>
      <c r="L43" s="6"/>
    </row>
    <row r="44" spans="2:12" ht="15">
      <c r="B44" s="5"/>
      <c r="C44" s="244"/>
      <c r="D44" s="245"/>
      <c r="E44" s="245"/>
      <c r="F44" s="245"/>
      <c r="G44" s="245"/>
      <c r="H44" s="245"/>
      <c r="I44" s="245"/>
      <c r="J44" s="245"/>
      <c r="K44" s="246"/>
      <c r="L44" s="6"/>
    </row>
    <row r="45" spans="2:12" ht="15">
      <c r="B45" s="5"/>
      <c r="C45" s="244"/>
      <c r="D45" s="245"/>
      <c r="E45" s="245"/>
      <c r="F45" s="245"/>
      <c r="G45" s="245"/>
      <c r="H45" s="245"/>
      <c r="I45" s="245"/>
      <c r="J45" s="245"/>
      <c r="K45" s="246"/>
      <c r="L45" s="6"/>
    </row>
    <row r="46" spans="2:14" ht="15">
      <c r="B46" s="5"/>
      <c r="C46" s="244"/>
      <c r="D46" s="245"/>
      <c r="E46" s="245"/>
      <c r="F46" s="245"/>
      <c r="G46" s="245"/>
      <c r="H46" s="245"/>
      <c r="I46" s="245"/>
      <c r="J46" s="245"/>
      <c r="K46" s="246"/>
      <c r="L46" s="6"/>
      <c r="M46" s="13"/>
      <c r="N46" s="13"/>
    </row>
    <row r="47" spans="2:14" ht="15.75" customHeight="1">
      <c r="B47" s="14"/>
      <c r="C47" s="247" t="s">
        <v>49</v>
      </c>
      <c r="D47" s="248"/>
      <c r="E47" s="248"/>
      <c r="F47" s="248"/>
      <c r="G47" s="248"/>
      <c r="H47" s="248"/>
      <c r="I47" s="248"/>
      <c r="J47" s="248"/>
      <c r="K47" s="249"/>
      <c r="L47" s="81"/>
      <c r="M47" s="13"/>
      <c r="N47" s="13"/>
    </row>
    <row r="48" spans="2:14" ht="15.75" customHeight="1" thickBot="1">
      <c r="B48" s="14"/>
      <c r="C48" s="250" t="s">
        <v>50</v>
      </c>
      <c r="D48" s="251"/>
      <c r="E48" s="251"/>
      <c r="F48" s="251"/>
      <c r="G48" s="251"/>
      <c r="H48" s="251"/>
      <c r="I48" s="251"/>
      <c r="J48" s="251"/>
      <c r="K48" s="252"/>
      <c r="L48" s="81"/>
      <c r="M48" s="13"/>
      <c r="N48" s="13"/>
    </row>
    <row r="49" spans="2:14" ht="15.75" thickBot="1">
      <c r="B49" s="15"/>
      <c r="C49" s="16"/>
      <c r="D49" s="16"/>
      <c r="E49" s="16"/>
      <c r="F49" s="16"/>
      <c r="G49" s="16"/>
      <c r="H49" s="16"/>
      <c r="I49" s="16"/>
      <c r="J49" s="17"/>
      <c r="K49" s="17"/>
      <c r="L49" s="18"/>
      <c r="M49" s="13"/>
      <c r="N49" s="13"/>
    </row>
  </sheetData>
  <sheetProtection password="E7B2" sheet="1"/>
  <mergeCells count="23">
    <mergeCell ref="C3:K3"/>
    <mergeCell ref="C4:K4"/>
    <mergeCell ref="C6:G6"/>
    <mergeCell ref="H6:K6"/>
    <mergeCell ref="C8:K9"/>
    <mergeCell ref="C10:G10"/>
    <mergeCell ref="H10:K10"/>
    <mergeCell ref="C12:K22"/>
    <mergeCell ref="D24:E27"/>
    <mergeCell ref="F24:H24"/>
    <mergeCell ref="I24:J24"/>
    <mergeCell ref="F25:H25"/>
    <mergeCell ref="I25:J25"/>
    <mergeCell ref="F26:H26"/>
    <mergeCell ref="I26:J26"/>
    <mergeCell ref="F27:H27"/>
    <mergeCell ref="I27:J27"/>
    <mergeCell ref="C29:K29"/>
    <mergeCell ref="C30:K34"/>
    <mergeCell ref="C35:K41"/>
    <mergeCell ref="C42:K46"/>
    <mergeCell ref="C47:K47"/>
    <mergeCell ref="C48:K48"/>
  </mergeCells>
  <hyperlinks>
    <hyperlink ref="C8:K9" r:id="rId1" display="For the most recent version of this ECM, and links to other useful analysis tools, please click here to go to http://www.appropedia.org/Category:ECM"/>
  </hyperlinks>
  <printOptions/>
  <pageMargins left="0.7" right="0.7" top="0.75" bottom="0.75" header="0.3" footer="0.3"/>
  <pageSetup horizontalDpi="600" verticalDpi="600" orientation="portrait" scale="91"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dimension ref="B2:L45"/>
  <sheetViews>
    <sheetView zoomScalePageLayoutView="0" workbookViewId="0" topLeftCell="A1">
      <selection activeCell="C20" sqref="C20:E20"/>
    </sheetView>
  </sheetViews>
  <sheetFormatPr defaultColWidth="17.140625" defaultRowHeight="12.75" customHeight="1"/>
  <cols>
    <col min="1" max="2" width="3.00390625" style="73" customWidth="1"/>
    <col min="3" max="3" width="8.57421875" style="73" customWidth="1"/>
    <col min="4" max="4" width="16.140625" style="73" customWidth="1"/>
    <col min="5" max="5" width="14.7109375" style="73" customWidth="1"/>
    <col min="6" max="6" width="13.8515625" style="73" customWidth="1"/>
    <col min="7" max="7" width="12.7109375" style="73" customWidth="1"/>
    <col min="8" max="9" width="14.00390625" style="73" bestFit="1" customWidth="1"/>
    <col min="10" max="10" width="14.00390625" style="73" customWidth="1"/>
    <col min="11" max="11" width="11.421875" style="73" bestFit="1" customWidth="1"/>
    <col min="12" max="12" width="2.57421875" style="73" customWidth="1"/>
    <col min="13" max="14" width="17.140625" style="73" customWidth="1"/>
    <col min="15" max="15" width="5.140625" style="73" customWidth="1"/>
    <col min="16" max="23" width="17.140625" style="73" customWidth="1"/>
    <col min="24" max="16384" width="17.140625" style="73" customWidth="1"/>
  </cols>
  <sheetData>
    <row r="1" ht="12.75" customHeight="1" thickBot="1"/>
    <row r="2" spans="2:12" ht="12.75" customHeight="1">
      <c r="B2" s="22"/>
      <c r="C2" s="25"/>
      <c r="D2" s="25"/>
      <c r="E2" s="25"/>
      <c r="F2" s="25"/>
      <c r="G2" s="25"/>
      <c r="H2" s="25"/>
      <c r="I2" s="25"/>
      <c r="J2" s="25"/>
      <c r="K2" s="25"/>
      <c r="L2" s="26"/>
    </row>
    <row r="3" spans="2:12" ht="12.75" customHeight="1">
      <c r="B3" s="27"/>
      <c r="C3" s="325" t="s">
        <v>25</v>
      </c>
      <c r="D3" s="326"/>
      <c r="E3" s="327"/>
      <c r="F3" s="328" t="s">
        <v>26</v>
      </c>
      <c r="G3" s="329"/>
      <c r="H3" s="330"/>
      <c r="I3" s="323" t="s">
        <v>27</v>
      </c>
      <c r="J3" s="324"/>
      <c r="K3" s="29">
        <f>'1.Home'!H10</f>
        <v>40521</v>
      </c>
      <c r="L3" s="30"/>
    </row>
    <row r="4" spans="2:12" ht="12.75" customHeight="1" thickBot="1">
      <c r="B4" s="27"/>
      <c r="C4" s="19"/>
      <c r="D4" s="19"/>
      <c r="E4" s="19"/>
      <c r="F4" s="19"/>
      <c r="G4" s="19"/>
      <c r="H4" s="19"/>
      <c r="I4" s="19"/>
      <c r="J4" s="19"/>
      <c r="K4" s="19"/>
      <c r="L4" s="30"/>
    </row>
    <row r="5" spans="2:12" s="52" customFormat="1" ht="21" customHeight="1" thickBot="1">
      <c r="B5" s="27"/>
      <c r="C5" s="331" t="s">
        <v>15</v>
      </c>
      <c r="D5" s="332"/>
      <c r="E5" s="332"/>
      <c r="F5" s="332"/>
      <c r="G5" s="332"/>
      <c r="H5" s="332"/>
      <c r="I5" s="332"/>
      <c r="J5" s="332"/>
      <c r="K5" s="333"/>
      <c r="L5" s="30"/>
    </row>
    <row r="6" spans="2:12" ht="165" customHeight="1" thickBot="1">
      <c r="B6" s="27"/>
      <c r="C6" s="334" t="s">
        <v>171</v>
      </c>
      <c r="D6" s="335"/>
      <c r="E6" s="335"/>
      <c r="F6" s="335"/>
      <c r="G6" s="335"/>
      <c r="H6" s="335"/>
      <c r="I6" s="335"/>
      <c r="J6" s="335"/>
      <c r="K6" s="336"/>
      <c r="L6" s="30"/>
    </row>
    <row r="7" spans="2:12" ht="12.75" customHeight="1">
      <c r="B7" s="27"/>
      <c r="C7" s="19"/>
      <c r="D7" s="19"/>
      <c r="E7" s="19"/>
      <c r="F7" s="19"/>
      <c r="G7" s="19"/>
      <c r="H7" s="19"/>
      <c r="I7" s="19"/>
      <c r="J7" s="19"/>
      <c r="K7" s="19"/>
      <c r="L7" s="30"/>
    </row>
    <row r="8" spans="2:12" ht="12.75" customHeight="1" thickBot="1">
      <c r="B8" s="27"/>
      <c r="C8" s="19"/>
      <c r="D8" s="19"/>
      <c r="E8" s="19"/>
      <c r="F8" s="19"/>
      <c r="G8" s="19"/>
      <c r="H8" s="19"/>
      <c r="I8" s="19"/>
      <c r="J8" s="19"/>
      <c r="K8" s="19"/>
      <c r="L8" s="30"/>
    </row>
    <row r="9" spans="2:12" ht="24.75" customHeight="1" thickBot="1">
      <c r="B9" s="27"/>
      <c r="C9" s="344" t="s">
        <v>61</v>
      </c>
      <c r="D9" s="345"/>
      <c r="E9" s="345"/>
      <c r="F9" s="345"/>
      <c r="G9" s="345"/>
      <c r="H9" s="345"/>
      <c r="I9" s="345"/>
      <c r="J9" s="345"/>
      <c r="K9" s="346"/>
      <c r="L9" s="30"/>
    </row>
    <row r="10" spans="2:12" ht="18" customHeight="1">
      <c r="B10" s="27"/>
      <c r="C10" s="347" t="s">
        <v>137</v>
      </c>
      <c r="D10" s="348"/>
      <c r="E10" s="348"/>
      <c r="F10" s="348"/>
      <c r="G10" s="348"/>
      <c r="H10" s="348"/>
      <c r="I10" s="348"/>
      <c r="J10" s="348"/>
      <c r="K10" s="349"/>
      <c r="L10" s="30"/>
    </row>
    <row r="11" spans="2:12" ht="18" customHeight="1">
      <c r="B11" s="27"/>
      <c r="C11" s="350"/>
      <c r="D11" s="351"/>
      <c r="E11" s="351"/>
      <c r="F11" s="351"/>
      <c r="G11" s="351"/>
      <c r="H11" s="351"/>
      <c r="I11" s="351"/>
      <c r="J11" s="351"/>
      <c r="K11" s="352"/>
      <c r="L11" s="30"/>
    </row>
    <row r="12" spans="2:12" ht="18" customHeight="1" thickBot="1">
      <c r="B12" s="27"/>
      <c r="C12" s="353"/>
      <c r="D12" s="354"/>
      <c r="E12" s="354"/>
      <c r="F12" s="354"/>
      <c r="G12" s="354"/>
      <c r="H12" s="354"/>
      <c r="I12" s="354"/>
      <c r="J12" s="354"/>
      <c r="K12" s="355"/>
      <c r="L12" s="30"/>
    </row>
    <row r="13" spans="2:12" ht="18" customHeight="1" thickBot="1">
      <c r="B13" s="27"/>
      <c r="C13" s="82"/>
      <c r="D13" s="82"/>
      <c r="E13" s="82"/>
      <c r="F13" s="82"/>
      <c r="G13" s="82"/>
      <c r="H13" s="82"/>
      <c r="I13" s="82"/>
      <c r="J13" s="82"/>
      <c r="K13" s="82"/>
      <c r="L13" s="30"/>
    </row>
    <row r="14" spans="2:12" ht="16.5" thickBot="1">
      <c r="B14" s="27"/>
      <c r="C14" s="306" t="s">
        <v>19</v>
      </c>
      <c r="D14" s="307"/>
      <c r="E14" s="307"/>
      <c r="F14" s="307"/>
      <c r="G14" s="307"/>
      <c r="H14" s="307"/>
      <c r="I14" s="307"/>
      <c r="J14" s="307"/>
      <c r="K14" s="308"/>
      <c r="L14" s="30"/>
    </row>
    <row r="15" spans="2:12" ht="45" customHeight="1" thickBot="1">
      <c r="B15" s="27"/>
      <c r="C15" s="339" t="s">
        <v>158</v>
      </c>
      <c r="D15" s="340"/>
      <c r="E15" s="340"/>
      <c r="F15" s="340"/>
      <c r="G15" s="340"/>
      <c r="H15" s="340"/>
      <c r="I15" s="340"/>
      <c r="J15" s="340"/>
      <c r="K15" s="341"/>
      <c r="L15" s="30"/>
    </row>
    <row r="16" spans="2:12" ht="17.25" customHeight="1" thickBot="1">
      <c r="B16" s="27"/>
      <c r="C16" s="83"/>
      <c r="D16" s="83"/>
      <c r="E16" s="83"/>
      <c r="F16" s="83"/>
      <c r="G16" s="83"/>
      <c r="H16" s="83"/>
      <c r="I16" s="83"/>
      <c r="J16" s="83"/>
      <c r="K16" s="83"/>
      <c r="L16" s="30"/>
    </row>
    <row r="17" spans="2:12" ht="16.5" customHeight="1" thickBot="1">
      <c r="B17" s="27"/>
      <c r="C17" s="315" t="s">
        <v>55</v>
      </c>
      <c r="D17" s="316"/>
      <c r="E17" s="316"/>
      <c r="F17" s="84" t="s">
        <v>8</v>
      </c>
      <c r="G17" s="84" t="s">
        <v>9</v>
      </c>
      <c r="H17" s="84" t="s">
        <v>10</v>
      </c>
      <c r="I17" s="84" t="s">
        <v>11</v>
      </c>
      <c r="J17" s="84" t="s">
        <v>12</v>
      </c>
      <c r="K17" s="85" t="s">
        <v>1</v>
      </c>
      <c r="L17" s="30"/>
    </row>
    <row r="18" spans="2:12" ht="16.5" customHeight="1">
      <c r="B18" s="27"/>
      <c r="C18" s="312" t="s">
        <v>128</v>
      </c>
      <c r="D18" s="313"/>
      <c r="E18" s="314"/>
      <c r="F18" s="86">
        <v>144</v>
      </c>
      <c r="G18" s="87">
        <v>204</v>
      </c>
      <c r="H18" s="87">
        <v>264</v>
      </c>
      <c r="I18" s="87">
        <v>324</v>
      </c>
      <c r="J18" s="87">
        <v>384</v>
      </c>
      <c r="K18" s="88">
        <v>444</v>
      </c>
      <c r="L18" s="30"/>
    </row>
    <row r="19" spans="2:12" ht="16.5" customHeight="1">
      <c r="B19" s="27"/>
      <c r="C19" s="312" t="s">
        <v>57</v>
      </c>
      <c r="D19" s="313"/>
      <c r="E19" s="314"/>
      <c r="F19" s="86">
        <v>0.2</v>
      </c>
      <c r="G19" s="87">
        <v>0.2</v>
      </c>
      <c r="H19" s="87">
        <v>0.2</v>
      </c>
      <c r="I19" s="87">
        <v>0.2</v>
      </c>
      <c r="J19" s="87">
        <v>0.2</v>
      </c>
      <c r="K19" s="88">
        <v>0.2</v>
      </c>
      <c r="L19" s="30"/>
    </row>
    <row r="20" spans="2:12" ht="16.5" customHeight="1">
      <c r="B20" s="27"/>
      <c r="C20" s="312" t="s">
        <v>14</v>
      </c>
      <c r="D20" s="313"/>
      <c r="E20" s="314"/>
      <c r="F20" s="86">
        <v>60</v>
      </c>
      <c r="G20" s="87">
        <v>60</v>
      </c>
      <c r="H20" s="87">
        <v>60</v>
      </c>
      <c r="I20" s="87">
        <v>60</v>
      </c>
      <c r="J20" s="87">
        <v>60</v>
      </c>
      <c r="K20" s="88">
        <v>60</v>
      </c>
      <c r="L20" s="30"/>
    </row>
    <row r="21" spans="2:12" ht="16.5" customHeight="1" thickBot="1">
      <c r="B21" s="27"/>
      <c r="C21" s="309" t="s">
        <v>129</v>
      </c>
      <c r="D21" s="310"/>
      <c r="E21" s="311"/>
      <c r="F21" s="89">
        <v>8</v>
      </c>
      <c r="G21" s="90">
        <v>8</v>
      </c>
      <c r="H21" s="90">
        <v>8</v>
      </c>
      <c r="I21" s="90">
        <v>8</v>
      </c>
      <c r="J21" s="90">
        <v>8</v>
      </c>
      <c r="K21" s="91">
        <v>8</v>
      </c>
      <c r="L21" s="30"/>
    </row>
    <row r="22" spans="2:12" ht="16.5" customHeight="1" thickBot="1">
      <c r="B22" s="27"/>
      <c r="C22" s="83"/>
      <c r="D22" s="83"/>
      <c r="E22" s="83"/>
      <c r="F22" s="83"/>
      <c r="G22" s="83"/>
      <c r="H22" s="83"/>
      <c r="I22" s="83"/>
      <c r="J22" s="83"/>
      <c r="K22" s="83"/>
      <c r="L22" s="30"/>
    </row>
    <row r="23" spans="2:12" ht="16.5" customHeight="1">
      <c r="B23" s="27"/>
      <c r="C23" s="83"/>
      <c r="D23" s="92"/>
      <c r="E23" s="92"/>
      <c r="F23" s="321" t="s">
        <v>2</v>
      </c>
      <c r="G23" s="322"/>
      <c r="H23" s="93">
        <v>5434044.464986473</v>
      </c>
      <c r="I23" s="83"/>
      <c r="J23" s="83"/>
      <c r="K23" s="83"/>
      <c r="L23" s="30"/>
    </row>
    <row r="24" spans="2:12" ht="16.5" customHeight="1">
      <c r="B24" s="27"/>
      <c r="C24" s="83"/>
      <c r="D24" s="92"/>
      <c r="E24" s="92"/>
      <c r="F24" s="319" t="s">
        <v>7</v>
      </c>
      <c r="G24" s="320"/>
      <c r="H24" s="94" t="s">
        <v>160</v>
      </c>
      <c r="I24" s="83"/>
      <c r="J24" s="83"/>
      <c r="K24" s="83"/>
      <c r="L24" s="30"/>
    </row>
    <row r="25" spans="2:12" ht="16.5" customHeight="1" thickBot="1">
      <c r="B25" s="27"/>
      <c r="C25" s="83"/>
      <c r="D25" s="92"/>
      <c r="E25" s="92"/>
      <c r="F25" s="317" t="s">
        <v>130</v>
      </c>
      <c r="G25" s="318"/>
      <c r="H25" s="91" t="s">
        <v>159</v>
      </c>
      <c r="I25" s="83"/>
      <c r="J25" s="83"/>
      <c r="K25" s="83"/>
      <c r="L25" s="30"/>
    </row>
    <row r="26" spans="2:12" ht="16.5" customHeight="1">
      <c r="B26" s="27"/>
      <c r="C26" s="83"/>
      <c r="D26" s="92"/>
      <c r="E26" s="92"/>
      <c r="F26" s="92"/>
      <c r="G26" s="92"/>
      <c r="H26" s="83"/>
      <c r="I26" s="83"/>
      <c r="J26" s="83"/>
      <c r="K26" s="83"/>
      <c r="L26" s="30"/>
    </row>
    <row r="27" spans="2:12" ht="16.5" customHeight="1">
      <c r="B27" s="27"/>
      <c r="C27" s="83"/>
      <c r="D27" s="92"/>
      <c r="E27" s="92"/>
      <c r="F27" s="92"/>
      <c r="G27" s="92"/>
      <c r="H27" s="83"/>
      <c r="I27" s="83"/>
      <c r="J27" s="83"/>
      <c r="K27" s="83"/>
      <c r="L27" s="30"/>
    </row>
    <row r="28" spans="2:12" ht="16.5" customHeight="1">
      <c r="B28" s="27"/>
      <c r="C28" s="83"/>
      <c r="D28" s="92"/>
      <c r="E28" s="92"/>
      <c r="F28" s="92"/>
      <c r="G28" s="92"/>
      <c r="H28" s="83"/>
      <c r="I28" s="83"/>
      <c r="J28" s="83"/>
      <c r="K28" s="83"/>
      <c r="L28" s="30"/>
    </row>
    <row r="29" spans="2:12" ht="16.5" customHeight="1">
      <c r="B29" s="27"/>
      <c r="C29" s="83"/>
      <c r="D29" s="92"/>
      <c r="E29" s="92"/>
      <c r="F29" s="92"/>
      <c r="G29" s="92"/>
      <c r="H29" s="83"/>
      <c r="I29" s="83"/>
      <c r="J29" s="83"/>
      <c r="K29" s="83"/>
      <c r="L29" s="30"/>
    </row>
    <row r="30" spans="2:12" ht="16.5" customHeight="1">
      <c r="B30" s="27"/>
      <c r="C30" s="83"/>
      <c r="D30" s="92"/>
      <c r="E30" s="92"/>
      <c r="F30" s="92"/>
      <c r="G30" s="92"/>
      <c r="H30" s="83"/>
      <c r="I30" s="83"/>
      <c r="J30" s="83"/>
      <c r="K30" s="83"/>
      <c r="L30" s="30"/>
    </row>
    <row r="31" spans="2:12" ht="16.5" customHeight="1">
      <c r="B31" s="27"/>
      <c r="C31" s="83"/>
      <c r="D31" s="92"/>
      <c r="E31" s="92"/>
      <c r="F31" s="92"/>
      <c r="G31" s="92"/>
      <c r="H31" s="83"/>
      <c r="I31" s="83"/>
      <c r="J31" s="83"/>
      <c r="K31" s="83"/>
      <c r="L31" s="30"/>
    </row>
    <row r="32" spans="2:12" ht="16.5" customHeight="1">
      <c r="B32" s="27"/>
      <c r="C32" s="83"/>
      <c r="D32" s="92"/>
      <c r="E32" s="92"/>
      <c r="F32" s="92"/>
      <c r="G32" s="92"/>
      <c r="H32" s="83"/>
      <c r="I32" s="83"/>
      <c r="J32" s="83"/>
      <c r="K32" s="83"/>
      <c r="L32" s="30"/>
    </row>
    <row r="33" spans="2:12" ht="16.5" customHeight="1">
      <c r="B33" s="27"/>
      <c r="C33" s="83"/>
      <c r="D33" s="92"/>
      <c r="E33" s="92"/>
      <c r="F33" s="92"/>
      <c r="G33" s="92"/>
      <c r="H33" s="83"/>
      <c r="I33" s="83"/>
      <c r="J33" s="83"/>
      <c r="K33" s="83"/>
      <c r="L33" s="30"/>
    </row>
    <row r="34" spans="2:12" ht="16.5" customHeight="1">
      <c r="B34" s="27"/>
      <c r="C34" s="83"/>
      <c r="D34" s="92"/>
      <c r="E34" s="92"/>
      <c r="F34" s="92"/>
      <c r="G34" s="92"/>
      <c r="H34" s="83"/>
      <c r="I34" s="83"/>
      <c r="J34" s="83"/>
      <c r="K34" s="83"/>
      <c r="L34" s="30"/>
    </row>
    <row r="35" spans="2:12" ht="16.5" customHeight="1">
      <c r="B35" s="27"/>
      <c r="C35" s="83"/>
      <c r="D35" s="92"/>
      <c r="E35" s="92"/>
      <c r="F35" s="92"/>
      <c r="G35" s="92"/>
      <c r="H35" s="83"/>
      <c r="I35" s="83"/>
      <c r="J35" s="83"/>
      <c r="K35" s="83"/>
      <c r="L35" s="30"/>
    </row>
    <row r="36" spans="2:12" ht="16.5" customHeight="1">
      <c r="B36" s="27"/>
      <c r="C36" s="83"/>
      <c r="D36" s="92"/>
      <c r="E36" s="92"/>
      <c r="F36" s="92"/>
      <c r="G36" s="92"/>
      <c r="H36" s="83"/>
      <c r="I36" s="83"/>
      <c r="J36" s="83"/>
      <c r="K36" s="83"/>
      <c r="L36" s="30"/>
    </row>
    <row r="37" spans="2:12" ht="16.5" customHeight="1">
      <c r="B37" s="27"/>
      <c r="C37" s="83"/>
      <c r="D37" s="92"/>
      <c r="E37" s="92"/>
      <c r="F37" s="92"/>
      <c r="G37" s="92"/>
      <c r="H37" s="83"/>
      <c r="I37" s="83"/>
      <c r="J37" s="83"/>
      <c r="K37" s="83"/>
      <c r="L37" s="30"/>
    </row>
    <row r="38" spans="2:12" ht="16.5" customHeight="1">
      <c r="B38" s="27"/>
      <c r="C38" s="83"/>
      <c r="D38" s="92"/>
      <c r="E38" s="92"/>
      <c r="F38" s="92"/>
      <c r="G38" s="92"/>
      <c r="H38" s="83"/>
      <c r="I38" s="83"/>
      <c r="J38" s="83"/>
      <c r="K38" s="83"/>
      <c r="L38" s="30"/>
    </row>
    <row r="39" spans="2:12" ht="16.5" customHeight="1">
      <c r="B39" s="27"/>
      <c r="C39" s="83"/>
      <c r="D39" s="92"/>
      <c r="E39" s="92"/>
      <c r="F39" s="92"/>
      <c r="G39" s="92"/>
      <c r="H39" s="83"/>
      <c r="I39" s="83"/>
      <c r="J39" s="83"/>
      <c r="K39" s="83"/>
      <c r="L39" s="30"/>
    </row>
    <row r="40" spans="2:12" ht="15">
      <c r="B40" s="27"/>
      <c r="C40" s="338" t="s">
        <v>58</v>
      </c>
      <c r="D40" s="338"/>
      <c r="E40" s="338"/>
      <c r="F40" s="338"/>
      <c r="G40" s="338"/>
      <c r="H40" s="338"/>
      <c r="I40" s="338"/>
      <c r="J40" s="338"/>
      <c r="K40" s="338"/>
      <c r="L40" s="30"/>
    </row>
    <row r="41" spans="2:12" ht="15">
      <c r="B41" s="27"/>
      <c r="C41" s="342" t="s">
        <v>59</v>
      </c>
      <c r="D41" s="342"/>
      <c r="E41" s="342"/>
      <c r="F41" s="342"/>
      <c r="G41" s="95" t="s">
        <v>62</v>
      </c>
      <c r="H41" s="343" t="s">
        <v>60</v>
      </c>
      <c r="I41" s="343"/>
      <c r="J41" s="343"/>
      <c r="K41" s="343"/>
      <c r="L41" s="30"/>
    </row>
    <row r="42" spans="2:12" ht="12.75" customHeight="1" thickBot="1">
      <c r="B42" s="47"/>
      <c r="C42" s="96"/>
      <c r="D42" s="96"/>
      <c r="E42" s="96"/>
      <c r="F42" s="96"/>
      <c r="G42" s="96"/>
      <c r="H42" s="96"/>
      <c r="I42" s="96"/>
      <c r="J42" s="96"/>
      <c r="K42" s="96"/>
      <c r="L42" s="51"/>
    </row>
    <row r="43" spans="3:11" ht="15.75" customHeight="1">
      <c r="C43" s="97"/>
      <c r="D43" s="97"/>
      <c r="E43" s="97"/>
      <c r="F43" s="97"/>
      <c r="G43" s="97"/>
      <c r="H43" s="97"/>
      <c r="I43" s="97"/>
      <c r="J43" s="97"/>
      <c r="K43" s="97"/>
    </row>
    <row r="44" ht="17.25" customHeight="1"/>
    <row r="45" spans="5:9" ht="12.75">
      <c r="E45" s="337"/>
      <c r="F45" s="337"/>
      <c r="G45" s="337"/>
      <c r="H45" s="337"/>
      <c r="I45" s="337"/>
    </row>
  </sheetData>
  <sheetProtection password="E7B2" sheet="1"/>
  <mergeCells count="21">
    <mergeCell ref="E45:I45"/>
    <mergeCell ref="C40:K40"/>
    <mergeCell ref="C15:K15"/>
    <mergeCell ref="C41:F41"/>
    <mergeCell ref="H41:K41"/>
    <mergeCell ref="C9:K9"/>
    <mergeCell ref="C10:K12"/>
    <mergeCell ref="F25:G25"/>
    <mergeCell ref="F24:G24"/>
    <mergeCell ref="F23:G23"/>
    <mergeCell ref="I3:J3"/>
    <mergeCell ref="C3:E3"/>
    <mergeCell ref="F3:H3"/>
    <mergeCell ref="C5:K5"/>
    <mergeCell ref="C6:K6"/>
    <mergeCell ref="C14:K14"/>
    <mergeCell ref="C21:E21"/>
    <mergeCell ref="C20:E20"/>
    <mergeCell ref="C19:E19"/>
    <mergeCell ref="C18:E18"/>
    <mergeCell ref="C17:E17"/>
  </mergeCells>
  <hyperlinks>
    <hyperlink ref="F3:H3" location="'1.Home'!A1" display="Please review disclaimer on the Home tab."/>
    <hyperlink ref="C41:F41" location="'6.Assuptions&amp;References'!A1" display="Check assumptions and References"/>
    <hyperlink ref="H41:K41" location="'3.Inputs'!A1" display="Start your own analysis"/>
  </hyperlinks>
  <printOptions/>
  <pageMargins left="0.2362204724409449" right="0.2362204724409449" top="0.7480314960629921" bottom="0.7480314960629921" header="0.31496062992125984" footer="0.31496062992125984"/>
  <pageSetup fitToHeight="2" horizontalDpi="300" verticalDpi="300" orientation="landscape" paperSize="9" scale="87" r:id="rId2"/>
  <headerFooter alignWithMargins="0">
    <oddHeader>&amp;L&amp;F&amp;R&amp;A</oddHeader>
    <oddFooter>&amp;LLast modified by user: &amp;D&amp;RPage &amp;P of &amp;N</oddFooter>
  </headerFooter>
  <rowBreaks count="1" manualBreakCount="1">
    <brk id="21" min="2" max="10" man="1"/>
  </rowBreaks>
  <drawing r:id="rId1"/>
</worksheet>
</file>

<file path=xl/worksheets/sheet3.xml><?xml version="1.0" encoding="utf-8"?>
<worksheet xmlns="http://schemas.openxmlformats.org/spreadsheetml/2006/main" xmlns:r="http://schemas.openxmlformats.org/officeDocument/2006/relationships">
  <dimension ref="B2:K17"/>
  <sheetViews>
    <sheetView zoomScalePageLayoutView="0" workbookViewId="0" topLeftCell="A1">
      <selection activeCell="H32" sqref="H32"/>
    </sheetView>
  </sheetViews>
  <sheetFormatPr defaultColWidth="17.140625" defaultRowHeight="12.75" customHeight="1"/>
  <cols>
    <col min="1" max="2" width="3.00390625" style="73" customWidth="1"/>
    <col min="3" max="3" width="25.8515625" style="73" bestFit="1" customWidth="1"/>
    <col min="4" max="4" width="41.140625" style="73" customWidth="1"/>
    <col min="5" max="10" width="12.57421875" style="73" customWidth="1"/>
    <col min="11" max="11" width="3.421875" style="73" customWidth="1"/>
    <col min="12" max="15" width="17.140625" style="73" customWidth="1"/>
    <col min="16" max="16384" width="17.140625" style="73" customWidth="1"/>
  </cols>
  <sheetData>
    <row r="1" ht="12.75" customHeight="1" thickBot="1"/>
    <row r="2" spans="2:11" ht="12.75" customHeight="1">
      <c r="B2" s="22"/>
      <c r="C2" s="25"/>
      <c r="D2" s="25"/>
      <c r="E2" s="25"/>
      <c r="F2" s="25"/>
      <c r="G2" s="25"/>
      <c r="H2" s="25"/>
      <c r="I2" s="25"/>
      <c r="J2" s="25"/>
      <c r="K2" s="26"/>
    </row>
    <row r="3" spans="2:11" ht="12.75" customHeight="1">
      <c r="B3" s="27"/>
      <c r="C3" s="107" t="s">
        <v>52</v>
      </c>
      <c r="D3" s="365" t="s">
        <v>53</v>
      </c>
      <c r="E3" s="366"/>
      <c r="F3" s="366"/>
      <c r="G3" s="366"/>
      <c r="H3" s="323" t="s">
        <v>35</v>
      </c>
      <c r="I3" s="324"/>
      <c r="J3" s="29">
        <f>'1.Home'!H10</f>
        <v>40521</v>
      </c>
      <c r="K3" s="30"/>
    </row>
    <row r="4" spans="2:11" ht="12.75" customHeight="1" thickBot="1">
      <c r="B4" s="27"/>
      <c r="C4" s="19"/>
      <c r="D4" s="19"/>
      <c r="E4" s="19"/>
      <c r="F4" s="19"/>
      <c r="G4" s="19"/>
      <c r="H4" s="19"/>
      <c r="I4" s="19"/>
      <c r="J4" s="19"/>
      <c r="K4" s="30"/>
    </row>
    <row r="5" spans="2:11" ht="21.75" customHeight="1" thickBot="1">
      <c r="B5" s="27"/>
      <c r="C5" s="362" t="s">
        <v>0</v>
      </c>
      <c r="D5" s="363"/>
      <c r="E5" s="363"/>
      <c r="F5" s="363"/>
      <c r="G5" s="363"/>
      <c r="H5" s="363"/>
      <c r="I5" s="363"/>
      <c r="J5" s="364"/>
      <c r="K5" s="30"/>
    </row>
    <row r="6" spans="2:11" s="75" customFormat="1" ht="12.75">
      <c r="B6" s="108"/>
      <c r="C6" s="367" t="s">
        <v>172</v>
      </c>
      <c r="D6" s="368"/>
      <c r="E6" s="368"/>
      <c r="F6" s="368"/>
      <c r="G6" s="368"/>
      <c r="H6" s="368"/>
      <c r="I6" s="368"/>
      <c r="J6" s="369"/>
      <c r="K6" s="109"/>
    </row>
    <row r="7" spans="2:11" s="75" customFormat="1" ht="12.75">
      <c r="B7" s="108"/>
      <c r="C7" s="370"/>
      <c r="D7" s="371"/>
      <c r="E7" s="371"/>
      <c r="F7" s="371"/>
      <c r="G7" s="371"/>
      <c r="H7" s="371"/>
      <c r="I7" s="371"/>
      <c r="J7" s="372"/>
      <c r="K7" s="109"/>
    </row>
    <row r="8" spans="2:11" ht="12.75">
      <c r="B8" s="27"/>
      <c r="C8" s="356" t="s">
        <v>56</v>
      </c>
      <c r="D8" s="357"/>
      <c r="E8" s="357"/>
      <c r="F8" s="357"/>
      <c r="G8" s="357"/>
      <c r="H8" s="357"/>
      <c r="I8" s="357"/>
      <c r="J8" s="358"/>
      <c r="K8" s="30"/>
    </row>
    <row r="9" spans="2:11" ht="12.75">
      <c r="B9" s="27"/>
      <c r="C9" s="356"/>
      <c r="D9" s="357"/>
      <c r="E9" s="357"/>
      <c r="F9" s="357"/>
      <c r="G9" s="357"/>
      <c r="H9" s="357"/>
      <c r="I9" s="357"/>
      <c r="J9" s="358"/>
      <c r="K9" s="30"/>
    </row>
    <row r="10" spans="2:11" ht="13.5" thickBot="1">
      <c r="B10" s="27"/>
      <c r="C10" s="359"/>
      <c r="D10" s="360"/>
      <c r="E10" s="360"/>
      <c r="F10" s="360"/>
      <c r="G10" s="360"/>
      <c r="H10" s="360"/>
      <c r="I10" s="360"/>
      <c r="J10" s="361"/>
      <c r="K10" s="30"/>
    </row>
    <row r="11" spans="2:11" ht="13.5" thickBot="1">
      <c r="B11" s="27"/>
      <c r="C11" s="19"/>
      <c r="D11" s="19"/>
      <c r="E11" s="19"/>
      <c r="F11" s="19"/>
      <c r="G11" s="19"/>
      <c r="H11" s="19"/>
      <c r="I11" s="19"/>
      <c r="J11" s="19"/>
      <c r="K11" s="30"/>
    </row>
    <row r="12" spans="2:11" s="117" customFormat="1" ht="13.5" thickBot="1">
      <c r="B12" s="110"/>
      <c r="C12" s="111" t="s">
        <v>54</v>
      </c>
      <c r="D12" s="112" t="s">
        <v>55</v>
      </c>
      <c r="E12" s="113" t="s">
        <v>8</v>
      </c>
      <c r="F12" s="114" t="s">
        <v>9</v>
      </c>
      <c r="G12" s="114" t="s">
        <v>10</v>
      </c>
      <c r="H12" s="114" t="s">
        <v>11</v>
      </c>
      <c r="I12" s="114" t="s">
        <v>12</v>
      </c>
      <c r="J12" s="115" t="s">
        <v>1</v>
      </c>
      <c r="K12" s="116"/>
    </row>
    <row r="13" spans="2:11" ht="12.75">
      <c r="B13" s="27"/>
      <c r="C13" s="118"/>
      <c r="D13" s="119" t="s">
        <v>112</v>
      </c>
      <c r="E13" s="98">
        <v>144</v>
      </c>
      <c r="F13" s="99">
        <f>E13+E15</f>
        <v>204</v>
      </c>
      <c r="G13" s="99">
        <f>F13+F15</f>
        <v>264</v>
      </c>
      <c r="H13" s="99">
        <f>G13+G15</f>
        <v>324</v>
      </c>
      <c r="I13" s="99">
        <f>H13+H15</f>
        <v>384</v>
      </c>
      <c r="J13" s="100">
        <f>I13+I15</f>
        <v>444</v>
      </c>
      <c r="K13" s="30"/>
    </row>
    <row r="14" spans="2:11" ht="12.75">
      <c r="B14" s="27"/>
      <c r="C14" s="78" t="s">
        <v>64</v>
      </c>
      <c r="D14" s="120" t="s">
        <v>57</v>
      </c>
      <c r="E14" s="101">
        <v>0.2</v>
      </c>
      <c r="F14" s="102">
        <f>E14</f>
        <v>0.2</v>
      </c>
      <c r="G14" s="102">
        <f aca="true" t="shared" si="0" ref="F14:J16">F14</f>
        <v>0.2</v>
      </c>
      <c r="H14" s="102">
        <f t="shared" si="0"/>
        <v>0.2</v>
      </c>
      <c r="I14" s="102">
        <f>H14</f>
        <v>0.2</v>
      </c>
      <c r="J14" s="103">
        <f t="shared" si="0"/>
        <v>0.2</v>
      </c>
      <c r="K14" s="30"/>
    </row>
    <row r="15" spans="2:11" ht="12.75">
      <c r="B15" s="27"/>
      <c r="C15" s="78" t="s">
        <v>65</v>
      </c>
      <c r="D15" s="120" t="s">
        <v>14</v>
      </c>
      <c r="E15" s="101">
        <v>60</v>
      </c>
      <c r="F15" s="102">
        <f t="shared" si="0"/>
        <v>60</v>
      </c>
      <c r="G15" s="102">
        <f t="shared" si="0"/>
        <v>60</v>
      </c>
      <c r="H15" s="102">
        <f t="shared" si="0"/>
        <v>60</v>
      </c>
      <c r="I15" s="102">
        <f t="shared" si="0"/>
        <v>60</v>
      </c>
      <c r="J15" s="103">
        <f t="shared" si="0"/>
        <v>60</v>
      </c>
      <c r="K15" s="30"/>
    </row>
    <row r="16" spans="2:11" ht="13.5" thickBot="1">
      <c r="B16" s="27"/>
      <c r="C16" s="79" t="s">
        <v>67</v>
      </c>
      <c r="D16" s="77" t="s">
        <v>13</v>
      </c>
      <c r="E16" s="104">
        <v>8</v>
      </c>
      <c r="F16" s="105">
        <f>E16</f>
        <v>8</v>
      </c>
      <c r="G16" s="105">
        <f t="shared" si="0"/>
        <v>8</v>
      </c>
      <c r="H16" s="105">
        <f>G16</f>
        <v>8</v>
      </c>
      <c r="I16" s="105">
        <f t="shared" si="0"/>
        <v>8</v>
      </c>
      <c r="J16" s="106">
        <f t="shared" si="0"/>
        <v>8</v>
      </c>
      <c r="K16" s="30"/>
    </row>
    <row r="17" spans="2:11" ht="12.75" customHeight="1" thickBot="1">
      <c r="B17" s="47"/>
      <c r="C17" s="50"/>
      <c r="D17" s="50"/>
      <c r="E17" s="50"/>
      <c r="F17" s="50"/>
      <c r="G17" s="50"/>
      <c r="H17" s="50"/>
      <c r="I17" s="50"/>
      <c r="J17" s="50"/>
      <c r="K17" s="51"/>
    </row>
  </sheetData>
  <sheetProtection password="E7B2" sheet="1"/>
  <mergeCells count="5">
    <mergeCell ref="C8:J10"/>
    <mergeCell ref="C5:J5"/>
    <mergeCell ref="D3:G3"/>
    <mergeCell ref="H3:I3"/>
    <mergeCell ref="C6:J7"/>
  </mergeCells>
  <hyperlinks>
    <hyperlink ref="C14" location="Assump1" display="Assump_1"/>
    <hyperlink ref="C15" location="Assump2" display="Assump_2"/>
    <hyperlink ref="C16" location="Assump3" display="Assump_3"/>
  </hyperlinks>
  <printOptions/>
  <pageMargins left="0.751968503937008" right="0.751968503937008" top="1" bottom="1" header="0.5" footer="0.5"/>
  <pageSetup horizontalDpi="300" verticalDpi="300" orientation="landscape" paperSize="9" scale="90" r:id="rId1"/>
  <headerFooter alignWithMargins="0">
    <oddHeader>&amp;L&amp;F&amp;R&amp;A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1:K39"/>
  <sheetViews>
    <sheetView zoomScalePageLayoutView="0" workbookViewId="0" topLeftCell="A1">
      <selection activeCell="C14" sqref="C14"/>
    </sheetView>
  </sheetViews>
  <sheetFormatPr defaultColWidth="9.140625" defaultRowHeight="12.75"/>
  <cols>
    <col min="1" max="1" width="2.8515625" style="73" customWidth="1"/>
    <col min="2" max="2" width="3.00390625" style="73" customWidth="1"/>
    <col min="3" max="3" width="29.00390625" style="73" customWidth="1"/>
    <col min="4" max="4" width="18.57421875" style="73" customWidth="1"/>
    <col min="5" max="7" width="15.00390625" style="73" customWidth="1"/>
    <col min="8" max="9" width="14.28125" style="73" customWidth="1"/>
    <col min="10" max="10" width="15.00390625" style="73" customWidth="1"/>
    <col min="11" max="11" width="3.00390625" style="73" customWidth="1"/>
    <col min="12" max="16384" width="9.140625" style="73" customWidth="1"/>
  </cols>
  <sheetData>
    <row r="1" spans="4:10" ht="12.75" customHeight="1" thickBot="1">
      <c r="D1" s="75"/>
      <c r="E1" s="76"/>
      <c r="F1" s="76"/>
      <c r="G1" s="76"/>
      <c r="H1" s="76"/>
      <c r="I1" s="76"/>
      <c r="J1" s="76"/>
    </row>
    <row r="2" spans="2:11" ht="12.75" customHeight="1">
      <c r="B2" s="22"/>
      <c r="C2" s="25"/>
      <c r="D2" s="24"/>
      <c r="E2" s="23"/>
      <c r="F2" s="23"/>
      <c r="G2" s="23"/>
      <c r="H2" s="23"/>
      <c r="I2" s="23"/>
      <c r="J2" s="23"/>
      <c r="K2" s="26"/>
    </row>
    <row r="3" spans="2:11" ht="12.75" customHeight="1">
      <c r="B3" s="27"/>
      <c r="C3" s="60" t="s">
        <v>69</v>
      </c>
      <c r="D3" s="365" t="s">
        <v>26</v>
      </c>
      <c r="E3" s="366"/>
      <c r="F3" s="366"/>
      <c r="G3" s="373"/>
      <c r="H3" s="323" t="s">
        <v>35</v>
      </c>
      <c r="I3" s="324"/>
      <c r="J3" s="29">
        <f>'1.Home'!H10</f>
        <v>40521</v>
      </c>
      <c r="K3" s="30"/>
    </row>
    <row r="4" spans="2:11" ht="12.75" customHeight="1" thickBot="1">
      <c r="B4" s="27"/>
      <c r="C4" s="19"/>
      <c r="D4" s="21"/>
      <c r="E4" s="20"/>
      <c r="F4" s="20"/>
      <c r="G4" s="20"/>
      <c r="H4" s="20"/>
      <c r="I4" s="20"/>
      <c r="J4" s="20"/>
      <c r="K4" s="30"/>
    </row>
    <row r="5" spans="2:11" ht="20.25" customHeight="1" thickBot="1">
      <c r="B5" s="27"/>
      <c r="C5" s="344" t="s">
        <v>138</v>
      </c>
      <c r="D5" s="345"/>
      <c r="E5" s="345"/>
      <c r="F5" s="345"/>
      <c r="G5" s="345"/>
      <c r="H5" s="345"/>
      <c r="I5" s="345"/>
      <c r="J5" s="346"/>
      <c r="K5" s="30"/>
    </row>
    <row r="6" spans="2:11" ht="37.5" customHeight="1" thickBot="1">
      <c r="B6" s="121"/>
      <c r="C6" s="339" t="str">
        <f>"This calculator compares using physical and virtual servers to meet the IT needs of your organization. Comparing "&amp;'3.Inputs'!E13&amp;" physical servers to "&amp;'3.Inputs'!E13/'3.Inputs'!E16&amp;" virtual servers (given a consolidation ratio of "&amp;'3.Inputs'!E16&amp;"), adding an average of "&amp;AVERAGE('3.Inputs'!E15:J15)&amp;" servers annually, the following estimates of economic, energetic and emissions benefits could be realized."</f>
        <v>This calculator compares using physical and virtual servers to meet the IT needs of your organization. Comparing 144 physical servers to 18 virtual servers (given a consolidation ratio of 8), adding an average of 60 servers annually, the following estimates of economic, energetic and emissions benefits could be realized.</v>
      </c>
      <c r="D6" s="340"/>
      <c r="E6" s="340"/>
      <c r="F6" s="340"/>
      <c r="G6" s="340"/>
      <c r="H6" s="340"/>
      <c r="I6" s="340"/>
      <c r="J6" s="341"/>
      <c r="K6" s="122"/>
    </row>
    <row r="7" spans="2:11" ht="13.5" thickBot="1">
      <c r="B7" s="121"/>
      <c r="C7" s="123"/>
      <c r="D7" s="123"/>
      <c r="E7" s="123"/>
      <c r="F7" s="123"/>
      <c r="G7" s="123"/>
      <c r="H7" s="123"/>
      <c r="I7" s="123"/>
      <c r="J7" s="123"/>
      <c r="K7" s="122"/>
    </row>
    <row r="8" spans="2:11" ht="13.5" thickBot="1">
      <c r="B8" s="121"/>
      <c r="C8" s="315" t="str">
        <f>'3.Inputs'!D12</f>
        <v>Input</v>
      </c>
      <c r="D8" s="380"/>
      <c r="E8" s="124" t="str">
        <f>'3.Inputs'!E12</f>
        <v>Baseline</v>
      </c>
      <c r="F8" s="124" t="str">
        <f>'3.Inputs'!F12</f>
        <v>Year 1</v>
      </c>
      <c r="G8" s="124" t="str">
        <f>'3.Inputs'!G12</f>
        <v>Year 2</v>
      </c>
      <c r="H8" s="124" t="str">
        <f>'3.Inputs'!H12</f>
        <v>Year 3</v>
      </c>
      <c r="I8" s="124" t="str">
        <f>'3.Inputs'!I12</f>
        <v>Year 4</v>
      </c>
      <c r="J8" s="125" t="str">
        <f>'3.Inputs'!J12</f>
        <v>Year 5</v>
      </c>
      <c r="K8" s="122"/>
    </row>
    <row r="9" spans="2:11" ht="12.75">
      <c r="B9" s="121"/>
      <c r="C9" s="378" t="s">
        <v>128</v>
      </c>
      <c r="D9" s="379"/>
      <c r="E9" s="126">
        <f>'3.Inputs'!E13</f>
        <v>144</v>
      </c>
      <c r="F9" s="127">
        <f>'3.Inputs'!F13</f>
        <v>204</v>
      </c>
      <c r="G9" s="127">
        <f>'3.Inputs'!G13</f>
        <v>264</v>
      </c>
      <c r="H9" s="127">
        <f>'3.Inputs'!H13</f>
        <v>324</v>
      </c>
      <c r="I9" s="127">
        <f>'3.Inputs'!I13</f>
        <v>384</v>
      </c>
      <c r="J9" s="128">
        <f>'3.Inputs'!J13</f>
        <v>444</v>
      </c>
      <c r="K9" s="122"/>
    </row>
    <row r="10" spans="2:11" ht="12.75">
      <c r="B10" s="121"/>
      <c r="C10" s="376" t="s">
        <v>57</v>
      </c>
      <c r="D10" s="377"/>
      <c r="E10" s="86">
        <f>'3.Inputs'!E14</f>
        <v>0.2</v>
      </c>
      <c r="F10" s="87">
        <f>'3.Inputs'!F14</f>
        <v>0.2</v>
      </c>
      <c r="G10" s="87">
        <f>'3.Inputs'!G14</f>
        <v>0.2</v>
      </c>
      <c r="H10" s="87">
        <f>'3.Inputs'!H14</f>
        <v>0.2</v>
      </c>
      <c r="I10" s="87">
        <f>'3.Inputs'!I14</f>
        <v>0.2</v>
      </c>
      <c r="J10" s="88">
        <f>'3.Inputs'!J14</f>
        <v>0.2</v>
      </c>
      <c r="K10" s="122"/>
    </row>
    <row r="11" spans="2:11" ht="12.75">
      <c r="B11" s="121"/>
      <c r="C11" s="376" t="s">
        <v>14</v>
      </c>
      <c r="D11" s="377"/>
      <c r="E11" s="86">
        <f>'3.Inputs'!E15</f>
        <v>60</v>
      </c>
      <c r="F11" s="87">
        <f>'3.Inputs'!F15</f>
        <v>60</v>
      </c>
      <c r="G11" s="87">
        <f>'3.Inputs'!G15</f>
        <v>60</v>
      </c>
      <c r="H11" s="87">
        <f>'3.Inputs'!H15</f>
        <v>60</v>
      </c>
      <c r="I11" s="87">
        <f>'3.Inputs'!I15</f>
        <v>60</v>
      </c>
      <c r="J11" s="88">
        <f>'3.Inputs'!J15</f>
        <v>60</v>
      </c>
      <c r="K11" s="122"/>
    </row>
    <row r="12" spans="2:11" ht="13.5" thickBot="1">
      <c r="B12" s="121"/>
      <c r="C12" s="374" t="s">
        <v>129</v>
      </c>
      <c r="D12" s="375"/>
      <c r="E12" s="89">
        <f>'3.Inputs'!E16</f>
        <v>8</v>
      </c>
      <c r="F12" s="90">
        <f>'3.Inputs'!F16</f>
        <v>8</v>
      </c>
      <c r="G12" s="90">
        <f>'3.Inputs'!G16</f>
        <v>8</v>
      </c>
      <c r="H12" s="90">
        <f>'3.Inputs'!H16</f>
        <v>8</v>
      </c>
      <c r="I12" s="90">
        <f>'3.Inputs'!I16</f>
        <v>8</v>
      </c>
      <c r="J12" s="91">
        <f>'3.Inputs'!J16</f>
        <v>8</v>
      </c>
      <c r="K12" s="122"/>
    </row>
    <row r="13" spans="2:11" ht="13.5" thickBot="1">
      <c r="B13" s="121"/>
      <c r="C13" s="123"/>
      <c r="D13" s="123"/>
      <c r="E13" s="123"/>
      <c r="F13" s="123"/>
      <c r="G13" s="123"/>
      <c r="H13" s="123"/>
      <c r="I13" s="123"/>
      <c r="J13" s="123"/>
      <c r="K13" s="122"/>
    </row>
    <row r="14" spans="2:11" ht="12.75">
      <c r="B14" s="121"/>
      <c r="C14" s="123"/>
      <c r="D14" s="123"/>
      <c r="E14" s="444" t="str">
        <f>'5.Projected Savings'!E30</f>
        <v>Net Present Value</v>
      </c>
      <c r="F14" s="445"/>
      <c r="G14" s="129">
        <f>'5.Projected Savings'!G30</f>
        <v>5434044.464986473</v>
      </c>
      <c r="H14" s="123"/>
      <c r="I14" s="123"/>
      <c r="J14" s="123"/>
      <c r="K14" s="122"/>
    </row>
    <row r="15" spans="2:11" ht="12.75">
      <c r="B15" s="121"/>
      <c r="C15" s="123"/>
      <c r="D15" s="123"/>
      <c r="E15" s="446" t="str">
        <f>'5.Projected Savings'!E31</f>
        <v>IRR</v>
      </c>
      <c r="F15" s="447"/>
      <c r="G15" s="130" t="e">
        <f>'5.Projected Savings'!G31</f>
        <v>#NUM!</v>
      </c>
      <c r="H15" s="123"/>
      <c r="I15" s="123"/>
      <c r="J15" s="123"/>
      <c r="K15" s="122"/>
    </row>
    <row r="16" spans="2:11" ht="13.5" thickBot="1">
      <c r="B16" s="121"/>
      <c r="C16" s="123"/>
      <c r="D16" s="123"/>
      <c r="E16" s="448" t="s">
        <v>130</v>
      </c>
      <c r="F16" s="449"/>
      <c r="G16" s="131" t="str">
        <f>IF('5.Projected Savings'!G32&lt;1,TEXT('5.Projected Savings'!G32,"0.#"),TEXT('5.Projected Savings'!G31,"#.#"))&amp;" years"</f>
        <v>0.4 years</v>
      </c>
      <c r="H16" s="123"/>
      <c r="I16" s="123"/>
      <c r="J16" s="123"/>
      <c r="K16" s="122"/>
    </row>
    <row r="17" spans="2:11" ht="12.75">
      <c r="B17" s="121"/>
      <c r="C17" s="123"/>
      <c r="D17" s="123"/>
      <c r="E17" s="132"/>
      <c r="F17" s="132"/>
      <c r="G17" s="133"/>
      <c r="H17" s="123"/>
      <c r="I17" s="123"/>
      <c r="J17" s="123"/>
      <c r="K17" s="122"/>
    </row>
    <row r="18" spans="2:11" ht="12.75">
      <c r="B18" s="121"/>
      <c r="C18" s="123"/>
      <c r="D18" s="123"/>
      <c r="E18" s="123"/>
      <c r="F18" s="123"/>
      <c r="G18" s="123"/>
      <c r="H18" s="123"/>
      <c r="I18" s="123"/>
      <c r="J18" s="123"/>
      <c r="K18" s="122"/>
    </row>
    <row r="19" spans="2:11" ht="12.75">
      <c r="B19" s="121"/>
      <c r="C19" s="123"/>
      <c r="D19" s="123"/>
      <c r="E19" s="123"/>
      <c r="F19" s="123"/>
      <c r="G19" s="123"/>
      <c r="H19" s="123"/>
      <c r="I19" s="123"/>
      <c r="J19" s="123"/>
      <c r="K19" s="122"/>
    </row>
    <row r="20" spans="2:11" ht="12.75">
      <c r="B20" s="121"/>
      <c r="C20" s="123"/>
      <c r="D20" s="123"/>
      <c r="E20" s="123"/>
      <c r="F20" s="123"/>
      <c r="G20" s="123"/>
      <c r="H20" s="123"/>
      <c r="I20" s="123"/>
      <c r="J20" s="123"/>
      <c r="K20" s="122"/>
    </row>
    <row r="21" spans="2:11" ht="12.75">
      <c r="B21" s="121"/>
      <c r="C21" s="123"/>
      <c r="D21" s="123"/>
      <c r="E21" s="123"/>
      <c r="F21" s="123"/>
      <c r="G21" s="123"/>
      <c r="H21" s="123"/>
      <c r="I21" s="123"/>
      <c r="J21" s="123"/>
      <c r="K21" s="122"/>
    </row>
    <row r="22" spans="2:11" ht="12.75">
      <c r="B22" s="121"/>
      <c r="C22" s="123"/>
      <c r="D22" s="123"/>
      <c r="E22" s="123"/>
      <c r="F22" s="123"/>
      <c r="G22" s="123"/>
      <c r="H22" s="123"/>
      <c r="I22" s="123"/>
      <c r="J22" s="123"/>
      <c r="K22" s="122"/>
    </row>
    <row r="23" spans="2:11" ht="12.75">
      <c r="B23" s="121"/>
      <c r="C23" s="123"/>
      <c r="D23" s="123"/>
      <c r="E23" s="123"/>
      <c r="F23" s="123"/>
      <c r="G23" s="123"/>
      <c r="H23" s="123"/>
      <c r="I23" s="123"/>
      <c r="J23" s="123"/>
      <c r="K23" s="122"/>
    </row>
    <row r="24" spans="2:11" ht="12.75">
      <c r="B24" s="121"/>
      <c r="C24" s="123"/>
      <c r="D24" s="123"/>
      <c r="E24" s="123"/>
      <c r="F24" s="123"/>
      <c r="G24" s="123"/>
      <c r="H24" s="123"/>
      <c r="I24" s="123"/>
      <c r="J24" s="123"/>
      <c r="K24" s="122"/>
    </row>
    <row r="25" spans="2:11" ht="12.75">
      <c r="B25" s="121"/>
      <c r="C25" s="123"/>
      <c r="D25" s="123"/>
      <c r="E25" s="123"/>
      <c r="F25" s="123"/>
      <c r="G25" s="123"/>
      <c r="H25" s="123"/>
      <c r="I25" s="123"/>
      <c r="J25" s="123"/>
      <c r="K25" s="122"/>
    </row>
    <row r="26" spans="2:11" ht="12.75">
      <c r="B26" s="121"/>
      <c r="C26" s="123"/>
      <c r="D26" s="123"/>
      <c r="E26" s="123"/>
      <c r="F26" s="123"/>
      <c r="G26" s="123"/>
      <c r="H26" s="123"/>
      <c r="I26" s="123"/>
      <c r="J26" s="123"/>
      <c r="K26" s="122"/>
    </row>
    <row r="27" spans="2:11" ht="12.75">
      <c r="B27" s="121"/>
      <c r="C27" s="123"/>
      <c r="D27" s="123"/>
      <c r="E27" s="123"/>
      <c r="F27" s="123"/>
      <c r="G27" s="123"/>
      <c r="H27" s="123"/>
      <c r="I27" s="123"/>
      <c r="J27" s="123"/>
      <c r="K27" s="122"/>
    </row>
    <row r="28" spans="2:11" ht="12.75">
      <c r="B28" s="121"/>
      <c r="C28" s="123"/>
      <c r="D28" s="123"/>
      <c r="E28" s="123"/>
      <c r="F28" s="123"/>
      <c r="G28" s="123"/>
      <c r="H28" s="123"/>
      <c r="I28" s="123"/>
      <c r="J28" s="123"/>
      <c r="K28" s="122"/>
    </row>
    <row r="29" spans="2:11" ht="12.75">
      <c r="B29" s="121"/>
      <c r="C29" s="123"/>
      <c r="D29" s="123"/>
      <c r="E29" s="123"/>
      <c r="F29" s="123"/>
      <c r="G29" s="123"/>
      <c r="H29" s="123"/>
      <c r="I29" s="123"/>
      <c r="J29" s="123"/>
      <c r="K29" s="122"/>
    </row>
    <row r="30" spans="2:11" ht="12.75">
      <c r="B30" s="121"/>
      <c r="C30" s="123"/>
      <c r="D30" s="123"/>
      <c r="E30" s="123"/>
      <c r="F30" s="123"/>
      <c r="G30" s="123"/>
      <c r="H30" s="123"/>
      <c r="I30" s="123"/>
      <c r="J30" s="123"/>
      <c r="K30" s="122"/>
    </row>
    <row r="31" spans="2:11" ht="12.75">
      <c r="B31" s="121"/>
      <c r="C31" s="123"/>
      <c r="D31" s="123"/>
      <c r="E31" s="123"/>
      <c r="F31" s="123"/>
      <c r="G31" s="123"/>
      <c r="H31" s="123"/>
      <c r="I31" s="123"/>
      <c r="J31" s="123"/>
      <c r="K31" s="122"/>
    </row>
    <row r="32" spans="2:11" ht="12.75">
      <c r="B32" s="121"/>
      <c r="C32" s="123"/>
      <c r="D32" s="123"/>
      <c r="E32" s="123"/>
      <c r="F32" s="123"/>
      <c r="G32" s="123"/>
      <c r="H32" s="123"/>
      <c r="I32" s="123"/>
      <c r="J32" s="123"/>
      <c r="K32" s="122"/>
    </row>
    <row r="33" spans="2:11" ht="12.75">
      <c r="B33" s="121"/>
      <c r="C33" s="123"/>
      <c r="D33" s="123"/>
      <c r="E33" s="123"/>
      <c r="F33" s="123"/>
      <c r="G33" s="123"/>
      <c r="H33" s="123"/>
      <c r="I33" s="123"/>
      <c r="J33" s="123"/>
      <c r="K33" s="122"/>
    </row>
    <row r="34" spans="2:11" ht="12.75">
      <c r="B34" s="121"/>
      <c r="C34" s="123"/>
      <c r="D34" s="123"/>
      <c r="E34" s="123"/>
      <c r="F34" s="123"/>
      <c r="G34" s="123"/>
      <c r="H34" s="123"/>
      <c r="I34" s="123"/>
      <c r="J34" s="123"/>
      <c r="K34" s="122"/>
    </row>
    <row r="35" spans="2:11" ht="12.75">
      <c r="B35" s="121"/>
      <c r="C35" s="123"/>
      <c r="D35" s="123"/>
      <c r="E35" s="123"/>
      <c r="F35" s="123"/>
      <c r="G35" s="123"/>
      <c r="H35" s="123"/>
      <c r="I35" s="123"/>
      <c r="J35" s="123"/>
      <c r="K35" s="122"/>
    </row>
    <row r="36" spans="2:11" ht="12.75">
      <c r="B36" s="121"/>
      <c r="C36" s="123"/>
      <c r="D36" s="123"/>
      <c r="E36" s="123"/>
      <c r="F36" s="123"/>
      <c r="G36" s="123"/>
      <c r="H36" s="123"/>
      <c r="I36" s="123"/>
      <c r="J36" s="123"/>
      <c r="K36" s="122"/>
    </row>
    <row r="37" spans="2:11" ht="13.5" thickBot="1">
      <c r="B37" s="121"/>
      <c r="C37" s="123"/>
      <c r="D37" s="123"/>
      <c r="E37" s="123"/>
      <c r="F37" s="123"/>
      <c r="G37" s="123"/>
      <c r="H37" s="123"/>
      <c r="I37" s="123"/>
      <c r="J37" s="123"/>
      <c r="K37" s="122"/>
    </row>
    <row r="38" spans="2:11" ht="26.25" customHeight="1" thickBot="1">
      <c r="B38" s="121"/>
      <c r="C38" s="339" t="str">
        <f>"For more information about the details of this calculation, continue to the Projected Savings tab."&amp;" For information on the inputs used in the calculator, or the calculator's construction, continue to the Assumptions &amp; References tab."</f>
        <v>For more information about the details of this calculation, continue to the Projected Savings tab. For information on the inputs used in the calculator, or the calculator's construction, continue to the Assumptions &amp; References tab.</v>
      </c>
      <c r="D38" s="340"/>
      <c r="E38" s="340"/>
      <c r="F38" s="340"/>
      <c r="G38" s="340"/>
      <c r="H38" s="340"/>
      <c r="I38" s="340"/>
      <c r="J38" s="341"/>
      <c r="K38" s="122"/>
    </row>
    <row r="39" spans="2:11" ht="13.5" thickBot="1">
      <c r="B39" s="134"/>
      <c r="C39" s="135"/>
      <c r="D39" s="135"/>
      <c r="E39" s="135"/>
      <c r="F39" s="135"/>
      <c r="G39" s="135"/>
      <c r="H39" s="135"/>
      <c r="I39" s="135"/>
      <c r="J39" s="135"/>
      <c r="K39" s="136"/>
    </row>
  </sheetData>
  <sheetProtection password="E7B2" sheet="1"/>
  <mergeCells count="13">
    <mergeCell ref="C10:D10"/>
    <mergeCell ref="C9:D9"/>
    <mergeCell ref="C8:D8"/>
    <mergeCell ref="C38:J38"/>
    <mergeCell ref="E16:F16"/>
    <mergeCell ref="E15:F15"/>
    <mergeCell ref="E14:F14"/>
    <mergeCell ref="H3:I3"/>
    <mergeCell ref="C5:J5"/>
    <mergeCell ref="C6:J6"/>
    <mergeCell ref="D3:G3"/>
    <mergeCell ref="C12:D12"/>
    <mergeCell ref="C11:D11"/>
  </mergeCells>
  <hyperlinks>
    <hyperlink ref="D3:G3" location="'1.Home'!A1" display="Please review disclaimer on the Home tab."/>
  </hyperlinks>
  <printOptions/>
  <pageMargins left="0.751968503937008" right="0.751968503937008" top="1" bottom="1" header="0.5" footer="0.5"/>
  <pageSetup fitToHeight="2" horizontalDpi="300" verticalDpi="300" orientation="landscape" paperSize="9" scale="95"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2:K47"/>
  <sheetViews>
    <sheetView zoomScalePageLayoutView="0" workbookViewId="0" topLeftCell="A1">
      <selection activeCell="M34" sqref="M34"/>
    </sheetView>
  </sheetViews>
  <sheetFormatPr defaultColWidth="17.140625" defaultRowHeight="12.75" customHeight="1"/>
  <cols>
    <col min="1" max="2" width="3.00390625" style="73" customWidth="1"/>
    <col min="3" max="3" width="30.00390625" style="76" customWidth="1"/>
    <col min="4" max="4" width="53.28125" style="75" customWidth="1"/>
    <col min="5" max="10" width="12.8515625" style="76" customWidth="1"/>
    <col min="11" max="11" width="3.00390625" style="73" customWidth="1"/>
    <col min="12" max="21" width="17.140625" style="73" customWidth="1"/>
    <col min="22" max="16384" width="17.140625" style="73" customWidth="1"/>
  </cols>
  <sheetData>
    <row r="1" ht="12.75" customHeight="1" thickBot="1"/>
    <row r="2" spans="2:11" ht="12.75" customHeight="1">
      <c r="B2" s="22"/>
      <c r="C2" s="23"/>
      <c r="D2" s="24"/>
      <c r="E2" s="23"/>
      <c r="F2" s="23"/>
      <c r="G2" s="23"/>
      <c r="H2" s="23"/>
      <c r="I2" s="23"/>
      <c r="J2" s="23"/>
      <c r="K2" s="26"/>
    </row>
    <row r="3" spans="2:11" ht="12.75" customHeight="1">
      <c r="B3" s="27"/>
      <c r="C3" s="60" t="s">
        <v>69</v>
      </c>
      <c r="D3" s="365" t="s">
        <v>26</v>
      </c>
      <c r="E3" s="366"/>
      <c r="F3" s="366"/>
      <c r="G3" s="373"/>
      <c r="H3" s="325" t="s">
        <v>35</v>
      </c>
      <c r="I3" s="326"/>
      <c r="J3" s="143">
        <f>'1.Home'!H10</f>
        <v>40521</v>
      </c>
      <c r="K3" s="30"/>
    </row>
    <row r="4" spans="2:11" ht="12.75" customHeight="1" thickBot="1">
      <c r="B4" s="27"/>
      <c r="C4" s="20"/>
      <c r="D4" s="21"/>
      <c r="E4" s="20"/>
      <c r="F4" s="20"/>
      <c r="G4" s="20"/>
      <c r="H4" s="20"/>
      <c r="I4" s="20"/>
      <c r="J4" s="20"/>
      <c r="K4" s="30"/>
    </row>
    <row r="5" spans="2:11" ht="20.25" customHeight="1" thickBot="1">
      <c r="B5" s="27"/>
      <c r="C5" s="344" t="s">
        <v>138</v>
      </c>
      <c r="D5" s="345"/>
      <c r="E5" s="345"/>
      <c r="F5" s="345"/>
      <c r="G5" s="345"/>
      <c r="H5" s="345"/>
      <c r="I5" s="345"/>
      <c r="J5" s="346"/>
      <c r="K5" s="30"/>
    </row>
    <row r="6" spans="2:11" ht="13.5" thickBot="1">
      <c r="B6" s="27"/>
      <c r="C6" s="144"/>
      <c r="D6" s="132"/>
      <c r="E6" s="144"/>
      <c r="F6" s="144"/>
      <c r="G6" s="144"/>
      <c r="H6" s="144"/>
      <c r="I6" s="144"/>
      <c r="J6" s="144"/>
      <c r="K6" s="30"/>
    </row>
    <row r="7" spans="2:11" ht="16.5" thickBot="1">
      <c r="B7" s="27"/>
      <c r="C7" s="387" t="s">
        <v>111</v>
      </c>
      <c r="D7" s="388"/>
      <c r="E7" s="388"/>
      <c r="F7" s="388"/>
      <c r="G7" s="388"/>
      <c r="H7" s="388"/>
      <c r="I7" s="388"/>
      <c r="J7" s="389"/>
      <c r="K7" s="30"/>
    </row>
    <row r="8" spans="2:11" s="148" customFormat="1" ht="12.75" customHeight="1" thickBot="1">
      <c r="B8" s="145"/>
      <c r="C8" s="146" t="s">
        <v>54</v>
      </c>
      <c r="D8" s="132"/>
      <c r="E8" s="146" t="s">
        <v>8</v>
      </c>
      <c r="F8" s="146" t="s">
        <v>9</v>
      </c>
      <c r="G8" s="146" t="s">
        <v>10</v>
      </c>
      <c r="H8" s="146" t="s">
        <v>11</v>
      </c>
      <c r="I8" s="146" t="s">
        <v>12</v>
      </c>
      <c r="J8" s="146" t="s">
        <v>1</v>
      </c>
      <c r="K8" s="147"/>
    </row>
    <row r="9" spans="2:11" ht="19.5" thickBot="1">
      <c r="B9" s="27"/>
      <c r="C9" s="149"/>
      <c r="D9" s="383" t="s">
        <v>114</v>
      </c>
      <c r="E9" s="384"/>
      <c r="F9" s="384"/>
      <c r="G9" s="384"/>
      <c r="H9" s="384"/>
      <c r="I9" s="384"/>
      <c r="J9" s="385"/>
      <c r="K9" s="30"/>
    </row>
    <row r="10" spans="2:11" ht="12.75">
      <c r="B10" s="27"/>
      <c r="C10" s="137" t="s">
        <v>162</v>
      </c>
      <c r="D10" s="150" t="s">
        <v>115</v>
      </c>
      <c r="E10" s="151">
        <f>('6.Assuptions&amp;References'!$D$14+'6.Assuptions&amp;References'!$D$15*'6.Assuptions&amp;References'!$D$24)*('3.Inputs'!E13+'3.Inputs'!E15)+'6.Assuptions&amp;References'!$D$34*('3.Inputs'!E13+'3.Inputs'!E15)+'3.Inputs'!E15*'6.Assuptions&amp;References'!$D$34</f>
        <v>719600</v>
      </c>
      <c r="F10" s="152">
        <f>('6.Assuptions&amp;References'!$D$14+'6.Assuptions&amp;References'!$D$15*'6.Assuptions&amp;References'!$D$24)*('3.Inputs'!F15)+'6.Assuptions&amp;References'!$D$34*('3.Inputs'!F15)+'3.Inputs'!E15*'6.Assuptions&amp;References'!$D$34</f>
        <v>254000</v>
      </c>
      <c r="G10" s="152">
        <f>('6.Assuptions&amp;References'!$D$14+'6.Assuptions&amp;References'!$D$15*'6.Assuptions&amp;References'!$D$24)*('3.Inputs'!G15)+'6.Assuptions&amp;References'!$D$34*('3.Inputs'!G15)+'3.Inputs'!F15*'6.Assuptions&amp;References'!$D$34</f>
        <v>254000</v>
      </c>
      <c r="H10" s="152">
        <f>('6.Assuptions&amp;References'!$D$14+'6.Assuptions&amp;References'!$D$15*'6.Assuptions&amp;References'!$D$24)*('3.Inputs'!H15)+'6.Assuptions&amp;References'!$D$34*('3.Inputs'!H15)+'3.Inputs'!G15*'6.Assuptions&amp;References'!$D$34</f>
        <v>254000</v>
      </c>
      <c r="I10" s="152">
        <f>('6.Assuptions&amp;References'!$D$14+'6.Assuptions&amp;References'!$D$15*'6.Assuptions&amp;References'!$D$24)*('3.Inputs'!I15)+'6.Assuptions&amp;References'!$D$34*('3.Inputs'!I15)+'3.Inputs'!H15*'6.Assuptions&amp;References'!$D$34</f>
        <v>254000</v>
      </c>
      <c r="J10" s="153">
        <f>('6.Assuptions&amp;References'!$D$14+'6.Assuptions&amp;References'!$D$15*'6.Assuptions&amp;References'!$D$24)*('3.Inputs'!J15)+'6.Assuptions&amp;References'!$D$34*('3.Inputs'!J15)+'3.Inputs'!I15*'6.Assuptions&amp;References'!$D$34</f>
        <v>254000</v>
      </c>
      <c r="K10" s="30"/>
    </row>
    <row r="11" spans="2:11" ht="12.75">
      <c r="B11" s="27"/>
      <c r="C11" s="138" t="s">
        <v>85</v>
      </c>
      <c r="D11" s="154" t="s">
        <v>116</v>
      </c>
      <c r="E11" s="155">
        <f>'6.Assuptions&amp;References'!$D$16*('3.Inputs'!E13+'3.Inputs'!E15)</f>
        <v>214200</v>
      </c>
      <c r="F11" s="156">
        <f>'6.Assuptions&amp;References'!$D$16*('3.Inputs'!F15)</f>
        <v>63000</v>
      </c>
      <c r="G11" s="156">
        <f>'6.Assuptions&amp;References'!$D$16*('3.Inputs'!G15)</f>
        <v>63000</v>
      </c>
      <c r="H11" s="156">
        <f>'6.Assuptions&amp;References'!$D$16*('3.Inputs'!H15)</f>
        <v>63000</v>
      </c>
      <c r="I11" s="156">
        <f>'6.Assuptions&amp;References'!$D$16*('3.Inputs'!I15)</f>
        <v>63000</v>
      </c>
      <c r="J11" s="157">
        <f>'6.Assuptions&amp;References'!$D$16*('3.Inputs'!J15)</f>
        <v>63000</v>
      </c>
      <c r="K11" s="30"/>
    </row>
    <row r="12" spans="2:11" ht="12.75">
      <c r="B12" s="27"/>
      <c r="C12" s="138" t="s">
        <v>163</v>
      </c>
      <c r="D12" s="154" t="s">
        <v>117</v>
      </c>
      <c r="E12" s="155">
        <f>'3.Inputs'!E13*'6.Assuptions&amp;References'!$D$26*'6.Assuptions&amp;References'!$D$22+'3.Inputs'!E15*('6.Assuptions&amp;References'!$D$25+'6.Assuptions&amp;References'!$D$26)*'6.Assuptions&amp;References'!$D$22</f>
        <v>357120</v>
      </c>
      <c r="F12" s="156">
        <f>'3.Inputs'!F13*'6.Assuptions&amp;References'!$D$26*'6.Assuptions&amp;References'!$D$22+'3.Inputs'!F15*('6.Assuptions&amp;References'!$D$25+'6.Assuptions&amp;References'!$D$26)*'6.Assuptions&amp;References'!$D$22</f>
        <v>453120</v>
      </c>
      <c r="G12" s="156">
        <f>'3.Inputs'!G13*'6.Assuptions&amp;References'!$D$26*'6.Assuptions&amp;References'!$D$22+'3.Inputs'!G15*('6.Assuptions&amp;References'!$D$25+'6.Assuptions&amp;References'!$D$26)*'6.Assuptions&amp;References'!$D$22</f>
        <v>549120</v>
      </c>
      <c r="H12" s="156">
        <f>'3.Inputs'!H13*'6.Assuptions&amp;References'!$D$26*'6.Assuptions&amp;References'!$D$22+'3.Inputs'!H15*('6.Assuptions&amp;References'!$D$25+'6.Assuptions&amp;References'!$D$26)*'6.Assuptions&amp;References'!$D$22</f>
        <v>645120</v>
      </c>
      <c r="I12" s="156">
        <f>'3.Inputs'!I13*'6.Assuptions&amp;References'!$D$26*'6.Assuptions&amp;References'!$D$22+'3.Inputs'!I15*('6.Assuptions&amp;References'!$D$25+'6.Assuptions&amp;References'!$D$26)*'6.Assuptions&amp;References'!$D$22</f>
        <v>741120</v>
      </c>
      <c r="J12" s="157">
        <f>'3.Inputs'!J13*'6.Assuptions&amp;References'!$D$26*'6.Assuptions&amp;References'!$D$22+'3.Inputs'!J15*('6.Assuptions&amp;References'!$D$25+'6.Assuptions&amp;References'!$D$26)*'6.Assuptions&amp;References'!$D$22</f>
        <v>837120</v>
      </c>
      <c r="K12" s="30"/>
    </row>
    <row r="13" spans="2:11" ht="12.75">
      <c r="B13" s="27"/>
      <c r="C13" s="138" t="s">
        <v>164</v>
      </c>
      <c r="D13" s="158" t="s">
        <v>118</v>
      </c>
      <c r="E13" s="155">
        <f>'3.Inputs'!E13*'6.Assuptions&amp;References'!$D$18/1000*'6.Assuptions&amp;References'!$D$20*'6.Assuptions&amp;References'!$D$21</f>
        <v>32596.240319999997</v>
      </c>
      <c r="F13" s="156">
        <f>'3.Inputs'!F13*'6.Assuptions&amp;References'!$D$18/1000*'6.Assuptions&amp;References'!$D$20*'6.Assuptions&amp;References'!$D$21</f>
        <v>46178.007119999995</v>
      </c>
      <c r="G13" s="156">
        <f>'3.Inputs'!G13*'6.Assuptions&amp;References'!$D$18/1000*'6.Assuptions&amp;References'!$D$20*'6.Assuptions&amp;References'!$D$21</f>
        <v>59759.77391999999</v>
      </c>
      <c r="H13" s="156">
        <f>'3.Inputs'!H13*'6.Assuptions&amp;References'!$D$18/1000*'6.Assuptions&amp;References'!$D$20*'6.Assuptions&amp;References'!$D$21</f>
        <v>73341.54071999999</v>
      </c>
      <c r="I13" s="156">
        <f>'3.Inputs'!I13*'6.Assuptions&amp;References'!$D$18/1000*'6.Assuptions&amp;References'!$D$20*'6.Assuptions&amp;References'!$D$21</f>
        <v>86923.30751999999</v>
      </c>
      <c r="J13" s="157">
        <f>'3.Inputs'!J13*'6.Assuptions&amp;References'!$D$18/1000*'6.Assuptions&amp;References'!$D$20*'6.Assuptions&amp;References'!$D$21</f>
        <v>100505.07432</v>
      </c>
      <c r="K13" s="30"/>
    </row>
    <row r="14" spans="2:11" ht="13.5" thickBot="1">
      <c r="B14" s="27"/>
      <c r="C14" s="139" t="s">
        <v>86</v>
      </c>
      <c r="D14" s="67" t="s">
        <v>119</v>
      </c>
      <c r="E14" s="159">
        <f>'3.Inputs'!E13*'3.Inputs'!E14*'6.Assuptions&amp;References'!$D$17</f>
        <v>34560</v>
      </c>
      <c r="F14" s="160">
        <f>'3.Inputs'!F13*'3.Inputs'!F14*'6.Assuptions&amp;References'!$D$17</f>
        <v>48960.00000000001</v>
      </c>
      <c r="G14" s="160">
        <f>'3.Inputs'!G13*'3.Inputs'!G14*'6.Assuptions&amp;References'!$D$17</f>
        <v>63360.00000000001</v>
      </c>
      <c r="H14" s="160">
        <f>'3.Inputs'!H13*'3.Inputs'!H14*'6.Assuptions&amp;References'!$D$17</f>
        <v>77760</v>
      </c>
      <c r="I14" s="160">
        <f>'3.Inputs'!I13*'3.Inputs'!I14*'6.Assuptions&amp;References'!$D$17</f>
        <v>92160.00000000001</v>
      </c>
      <c r="J14" s="161">
        <f>'3.Inputs'!J13*'3.Inputs'!J14*'6.Assuptions&amp;References'!$D$17</f>
        <v>106560.00000000001</v>
      </c>
      <c r="K14" s="30"/>
    </row>
    <row r="15" spans="2:11" ht="19.5" thickBot="1">
      <c r="B15" s="27"/>
      <c r="C15" s="149"/>
      <c r="D15" s="386" t="s">
        <v>113</v>
      </c>
      <c r="E15" s="384"/>
      <c r="F15" s="384"/>
      <c r="G15" s="384"/>
      <c r="H15" s="384"/>
      <c r="I15" s="384"/>
      <c r="J15" s="385"/>
      <c r="K15" s="30"/>
    </row>
    <row r="16" spans="2:11" ht="12.75" customHeight="1">
      <c r="B16" s="27"/>
      <c r="C16" s="137" t="s">
        <v>165</v>
      </c>
      <c r="D16" s="150" t="s">
        <v>115</v>
      </c>
      <c r="E16" s="151">
        <f>('6.Assuptions&amp;References'!$D$14+'6.Assuptions&amp;References'!$D$15*'6.Assuptions&amp;References'!$D$28)*('3.Inputs'!E13+'3.Inputs'!E15)/'3.Inputs'!E16+'6.Assuptions&amp;References'!$D$34*('3.Inputs'!E13+'3.Inputs'!E15)/'3.Inputs'!E16+'3.Inputs'!E15/'3.Inputs'!E16*'6.Assuptions&amp;References'!$D$34</f>
        <v>95900</v>
      </c>
      <c r="F16" s="152">
        <f>('6.Assuptions&amp;References'!$D$14+'6.Assuptions&amp;References'!$D$15*'6.Assuptions&amp;References'!$D$28)*('3.Inputs'!F15)/'3.Inputs'!F16+'6.Assuptions&amp;References'!$D$34*('3.Inputs'!F15)/'3.Inputs'!F16+'3.Inputs'!F15/'3.Inputs'!F16*'6.Assuptions&amp;References'!$D$34</f>
        <v>33500</v>
      </c>
      <c r="G16" s="152">
        <f>('6.Assuptions&amp;References'!$D$14+'6.Assuptions&amp;References'!$D$15*'6.Assuptions&amp;References'!$D$28)*('3.Inputs'!G15)/'3.Inputs'!G16+'6.Assuptions&amp;References'!$D$34*('3.Inputs'!G15)/'3.Inputs'!G16+'3.Inputs'!G15/'3.Inputs'!G16*'6.Assuptions&amp;References'!$D$34</f>
        <v>33500</v>
      </c>
      <c r="H16" s="152">
        <f>('6.Assuptions&amp;References'!$D$14+'6.Assuptions&amp;References'!$D$15*'6.Assuptions&amp;References'!$D$28)*('3.Inputs'!H15)/'3.Inputs'!H16+'6.Assuptions&amp;References'!$D$34*('3.Inputs'!H15)/'3.Inputs'!H16+'3.Inputs'!H15/'3.Inputs'!H16*'6.Assuptions&amp;References'!$D$34</f>
        <v>33500</v>
      </c>
      <c r="I16" s="152">
        <f>('6.Assuptions&amp;References'!$D$14+'6.Assuptions&amp;References'!$D$15*'6.Assuptions&amp;References'!$D$28)*('3.Inputs'!I15)/'3.Inputs'!I16+'6.Assuptions&amp;References'!$D$34*('3.Inputs'!I15)/'3.Inputs'!I16+'3.Inputs'!I15/'3.Inputs'!I16*'6.Assuptions&amp;References'!$D$34</f>
        <v>33500</v>
      </c>
      <c r="J16" s="153">
        <f>('6.Assuptions&amp;References'!$D$14+'6.Assuptions&amp;References'!$D$15*'6.Assuptions&amp;References'!$D$28)*('3.Inputs'!J15)/'3.Inputs'!J16+'6.Assuptions&amp;References'!$D$34*('3.Inputs'!J15)/'3.Inputs'!J16+'3.Inputs'!J15/'3.Inputs'!J16*'6.Assuptions&amp;References'!$D$34</f>
        <v>33500</v>
      </c>
      <c r="K16" s="30"/>
    </row>
    <row r="17" spans="2:11" ht="12.75">
      <c r="B17" s="27"/>
      <c r="C17" s="138" t="s">
        <v>166</v>
      </c>
      <c r="D17" s="154" t="s">
        <v>116</v>
      </c>
      <c r="E17" s="155">
        <f>('3.Inputs'!E13+'3.Inputs'!E15)/'3.Inputs'!E16*'6.Assuptions&amp;References'!D33</f>
        <v>453900</v>
      </c>
      <c r="F17" s="156">
        <f>('3.Inputs'!F15/'3.Inputs'!F16)*'6.Assuptions&amp;References'!$D$35</f>
        <v>28312.5</v>
      </c>
      <c r="G17" s="156">
        <f>('3.Inputs'!G15/'3.Inputs'!G16)*'6.Assuptions&amp;References'!$D$35</f>
        <v>28312.5</v>
      </c>
      <c r="H17" s="156">
        <f>('3.Inputs'!H15/'3.Inputs'!H16)*'6.Assuptions&amp;References'!$D$35</f>
        <v>28312.5</v>
      </c>
      <c r="I17" s="156">
        <f>('3.Inputs'!I15/'3.Inputs'!I16)*'6.Assuptions&amp;References'!$D$35</f>
        <v>28312.5</v>
      </c>
      <c r="J17" s="157">
        <f>('3.Inputs'!J15/'3.Inputs'!J16)*'6.Assuptions&amp;References'!$D$35</f>
        <v>28312.5</v>
      </c>
      <c r="K17" s="30"/>
    </row>
    <row r="18" spans="2:11" ht="12.75">
      <c r="B18" s="27"/>
      <c r="C18" s="138" t="s">
        <v>167</v>
      </c>
      <c r="D18" s="154" t="s">
        <v>117</v>
      </c>
      <c r="E18" s="155">
        <f>'3.Inputs'!E13/'3.Inputs'!E16*'6.Assuptions&amp;References'!$D$30*'6.Assuptions&amp;References'!$D$22+'3.Inputs'!E15/'3.Inputs'!E16*('6.Assuptions&amp;References'!$D$29+'6.Assuptions&amp;References'!$D$30)*'6.Assuptions&amp;References'!$D$22</f>
        <v>22320</v>
      </c>
      <c r="F18" s="156">
        <f>'3.Inputs'!F13/'3.Inputs'!F16*'6.Assuptions&amp;References'!$D$30*'6.Assuptions&amp;References'!$D$22+'3.Inputs'!F15/'3.Inputs'!F16*('6.Assuptions&amp;References'!$D$29+'6.Assuptions&amp;References'!$D$30)*'6.Assuptions&amp;References'!$D$22</f>
        <v>28800</v>
      </c>
      <c r="G18" s="156">
        <f>'3.Inputs'!G13/'3.Inputs'!G16*'6.Assuptions&amp;References'!$D$30*'6.Assuptions&amp;References'!$D$22+'3.Inputs'!G15/'3.Inputs'!G16*('6.Assuptions&amp;References'!$D$29+'6.Assuptions&amp;References'!$D$30)*'6.Assuptions&amp;References'!$D$22</f>
        <v>35280</v>
      </c>
      <c r="H18" s="156">
        <f>'3.Inputs'!H13/'3.Inputs'!H16*'6.Assuptions&amp;References'!$D$30*'6.Assuptions&amp;References'!$D$22+'3.Inputs'!H15/'3.Inputs'!H16*('6.Assuptions&amp;References'!$D$29+'6.Assuptions&amp;References'!$D$30)*'6.Assuptions&amp;References'!$D$22</f>
        <v>41760</v>
      </c>
      <c r="I18" s="156">
        <f>'3.Inputs'!I13/'3.Inputs'!I16*'6.Assuptions&amp;References'!$D$30*'6.Assuptions&amp;References'!$D$22+'3.Inputs'!I15/'3.Inputs'!I16*('6.Assuptions&amp;References'!$D$29+'6.Assuptions&amp;References'!$D$30)*'6.Assuptions&amp;References'!$D$22</f>
        <v>48240</v>
      </c>
      <c r="J18" s="157">
        <f>'3.Inputs'!J13/'3.Inputs'!J16*'6.Assuptions&amp;References'!$D$30*'6.Assuptions&amp;References'!$D$22+'3.Inputs'!J15/'3.Inputs'!J16*('6.Assuptions&amp;References'!$D$29+'6.Assuptions&amp;References'!$D$30)*'6.Assuptions&amp;References'!$D$22</f>
        <v>54720</v>
      </c>
      <c r="K18" s="30"/>
    </row>
    <row r="19" spans="2:11" ht="12.75">
      <c r="B19" s="27"/>
      <c r="C19" s="138" t="s">
        <v>164</v>
      </c>
      <c r="D19" s="158" t="s">
        <v>118</v>
      </c>
      <c r="E19" s="155">
        <f>('3.Inputs'!E13+'3.Inputs'!E15)/'3.Inputs'!E16*'6.Assuptions&amp;References'!$D$18/1000*'6.Assuptions&amp;References'!$D$21*'6.Assuptions&amp;References'!$D$20</f>
        <v>5772.250889999999</v>
      </c>
      <c r="F19" s="156">
        <f>('3.Inputs'!F13+'3.Inputs'!F15)/'3.Inputs'!F16*'6.Assuptions&amp;References'!$D$18/1000*'6.Assuptions&amp;References'!$D$21*'6.Assuptions&amp;References'!$D$20</f>
        <v>7469.971739999999</v>
      </c>
      <c r="G19" s="156">
        <f>('3.Inputs'!G13+'3.Inputs'!G15)/'3.Inputs'!G16*'6.Assuptions&amp;References'!$D$18/1000*'6.Assuptions&amp;References'!$D$21*'6.Assuptions&amp;References'!$D$20</f>
        <v>9167.69259</v>
      </c>
      <c r="H19" s="156">
        <f>('3.Inputs'!H13+'3.Inputs'!H15)/'3.Inputs'!H16*'6.Assuptions&amp;References'!$D$18/1000*'6.Assuptions&amp;References'!$D$21*'6.Assuptions&amp;References'!$D$20</f>
        <v>10865.413439999997</v>
      </c>
      <c r="I19" s="156">
        <f>('3.Inputs'!I13+'3.Inputs'!I15)/'3.Inputs'!I16*'6.Assuptions&amp;References'!$D$18/1000*'6.Assuptions&amp;References'!$D$21*'6.Assuptions&amp;References'!$D$20</f>
        <v>12563.13429</v>
      </c>
      <c r="J19" s="157">
        <f>('3.Inputs'!J13+'3.Inputs'!J15)/'3.Inputs'!J16*'6.Assuptions&amp;References'!$D$18/1000*'6.Assuptions&amp;References'!$D$21*'6.Assuptions&amp;References'!$D$20</f>
        <v>14260.85514</v>
      </c>
      <c r="K19" s="30"/>
    </row>
    <row r="20" spans="2:11" ht="13.5" thickBot="1">
      <c r="B20" s="27"/>
      <c r="C20" s="139" t="s">
        <v>86</v>
      </c>
      <c r="D20" s="67" t="s">
        <v>119</v>
      </c>
      <c r="E20" s="159">
        <f>('3.Inputs'!E13+'3.Inputs'!E15)/'3.Inputs'!E16*'3.Inputs'!E14*'6.Assuptions&amp;References'!$D$17</f>
        <v>6120.000000000001</v>
      </c>
      <c r="F20" s="160">
        <f>('3.Inputs'!F13+'3.Inputs'!F15)/'3.Inputs'!F16*'3.Inputs'!F14*'6.Assuptions&amp;References'!$D$17</f>
        <v>7920.000000000001</v>
      </c>
      <c r="G20" s="160">
        <f>('3.Inputs'!G13+'3.Inputs'!G15)/'3.Inputs'!G16*'3.Inputs'!G14*'6.Assuptions&amp;References'!$D$17</f>
        <v>9720</v>
      </c>
      <c r="H20" s="160">
        <f>('3.Inputs'!H13+'3.Inputs'!H15)/'3.Inputs'!H16*'3.Inputs'!H14*'6.Assuptions&amp;References'!$D$17</f>
        <v>11520.000000000002</v>
      </c>
      <c r="I20" s="160">
        <f>('3.Inputs'!I13+'3.Inputs'!I15)/'3.Inputs'!I16*'3.Inputs'!I14*'6.Assuptions&amp;References'!$D$17</f>
        <v>13320.000000000002</v>
      </c>
      <c r="J20" s="161">
        <f>('3.Inputs'!J13+'3.Inputs'!J15)/'3.Inputs'!J16*'3.Inputs'!J14*'6.Assuptions&amp;References'!$D$17</f>
        <v>15120.000000000002</v>
      </c>
      <c r="K20" s="30"/>
    </row>
    <row r="21" spans="2:11" ht="19.5" thickBot="1">
      <c r="B21" s="27"/>
      <c r="C21" s="149"/>
      <c r="D21" s="162" t="s">
        <v>19</v>
      </c>
      <c r="E21" s="163"/>
      <c r="F21" s="163"/>
      <c r="G21" s="163"/>
      <c r="H21" s="163"/>
      <c r="I21" s="163"/>
      <c r="J21" s="164"/>
      <c r="K21" s="30"/>
    </row>
    <row r="22" spans="2:11" ht="12.75">
      <c r="B22" s="27"/>
      <c r="C22" s="165"/>
      <c r="D22" s="166" t="s">
        <v>132</v>
      </c>
      <c r="E22" s="151">
        <f aca="true" t="shared" si="0" ref="E22:J22">SUM(E10:E14)</f>
        <v>1358076.24032</v>
      </c>
      <c r="F22" s="152">
        <f>SUM(F10:F14)</f>
        <v>865258.00712</v>
      </c>
      <c r="G22" s="152">
        <f t="shared" si="0"/>
        <v>989239.77392</v>
      </c>
      <c r="H22" s="152">
        <f t="shared" si="0"/>
        <v>1113221.54072</v>
      </c>
      <c r="I22" s="152">
        <f t="shared" si="0"/>
        <v>1237203.30752</v>
      </c>
      <c r="J22" s="153">
        <f t="shared" si="0"/>
        <v>1361185.07432</v>
      </c>
      <c r="K22" s="30"/>
    </row>
    <row r="23" spans="2:11" ht="13.5" thickBot="1">
      <c r="B23" s="27"/>
      <c r="C23" s="167"/>
      <c r="D23" s="168" t="s">
        <v>131</v>
      </c>
      <c r="E23" s="169">
        <f aca="true" t="shared" si="1" ref="E23:J23">SUM(E16:E20)</f>
        <v>584012.25089</v>
      </c>
      <c r="F23" s="170">
        <f t="shared" si="1"/>
        <v>106002.47174</v>
      </c>
      <c r="G23" s="170">
        <f t="shared" si="1"/>
        <v>115980.19259</v>
      </c>
      <c r="H23" s="170">
        <f t="shared" si="1"/>
        <v>125957.91344</v>
      </c>
      <c r="I23" s="170">
        <f t="shared" si="1"/>
        <v>135935.63429000002</v>
      </c>
      <c r="J23" s="171">
        <f t="shared" si="1"/>
        <v>145913.35514</v>
      </c>
      <c r="K23" s="30"/>
    </row>
    <row r="24" spans="2:11" ht="13.5" thickTop="1">
      <c r="B24" s="27"/>
      <c r="C24" s="167"/>
      <c r="D24" s="166" t="s">
        <v>133</v>
      </c>
      <c r="E24" s="172">
        <f aca="true" t="shared" si="2" ref="E24:J24">E22-E23</f>
        <v>774063.9894300001</v>
      </c>
      <c r="F24" s="173">
        <f t="shared" si="2"/>
        <v>759255.53538</v>
      </c>
      <c r="G24" s="173">
        <f t="shared" si="2"/>
        <v>873259.58133</v>
      </c>
      <c r="H24" s="173">
        <f t="shared" si="2"/>
        <v>987263.6272799999</v>
      </c>
      <c r="I24" s="173">
        <f t="shared" si="2"/>
        <v>1101267.67323</v>
      </c>
      <c r="J24" s="174">
        <f t="shared" si="2"/>
        <v>1215271.71918</v>
      </c>
      <c r="K24" s="30"/>
    </row>
    <row r="25" spans="2:11" ht="13.5" thickBot="1">
      <c r="B25" s="27"/>
      <c r="C25" s="167"/>
      <c r="D25" s="168" t="s">
        <v>134</v>
      </c>
      <c r="E25" s="169">
        <f>E24</f>
        <v>774063.9894300001</v>
      </c>
      <c r="F25" s="170">
        <f>SUM(E24:F24)</f>
        <v>1533319.52481</v>
      </c>
      <c r="G25" s="170">
        <f>SUM(E24:G24)</f>
        <v>2406579.10614</v>
      </c>
      <c r="H25" s="170">
        <f>SUM(E24:H24)</f>
        <v>3393842.7334199995</v>
      </c>
      <c r="I25" s="170">
        <f>SUM(E24:I24)</f>
        <v>4495110.406649999</v>
      </c>
      <c r="J25" s="171">
        <f>SUM(E24:J24)</f>
        <v>5710382.125829999</v>
      </c>
      <c r="K25" s="30"/>
    </row>
    <row r="26" spans="2:11" ht="13.5" thickTop="1">
      <c r="B26" s="27"/>
      <c r="C26" s="138" t="s">
        <v>106</v>
      </c>
      <c r="D26" s="166" t="s">
        <v>3</v>
      </c>
      <c r="E26" s="175">
        <v>0</v>
      </c>
      <c r="F26" s="176">
        <f>'6.Assuptions&amp;References'!D38</f>
        <v>0.013</v>
      </c>
      <c r="G26" s="176">
        <f>'6.Assuptions&amp;References'!D39</f>
        <v>0.0169</v>
      </c>
      <c r="H26" s="176">
        <f>'6.Assuptions&amp;References'!D40</f>
        <v>0.0207</v>
      </c>
      <c r="I26" s="176">
        <f>'6.Assuptions&amp;References'!D41</f>
        <v>0.0235</v>
      </c>
      <c r="J26" s="177">
        <f>'6.Assuptions&amp;References'!D42</f>
        <v>0.0262</v>
      </c>
      <c r="K26" s="30"/>
    </row>
    <row r="27" spans="2:11" ht="12.75">
      <c r="B27" s="27"/>
      <c r="C27" s="167"/>
      <c r="D27" s="178" t="s">
        <v>20</v>
      </c>
      <c r="E27" s="179">
        <f>E24/(1+E26)</f>
        <v>774063.9894300001</v>
      </c>
      <c r="F27" s="180">
        <f>F24/(1+(F26))</f>
        <v>749511.8809279369</v>
      </c>
      <c r="G27" s="180">
        <f>G24/((1+(G26))*(1+(F26)))</f>
        <v>847726.3189219662</v>
      </c>
      <c r="H27" s="180">
        <f>H24/((1+(H26))*(1+(G26))*(1+(F26)))</f>
        <v>938960.5145901492</v>
      </c>
      <c r="I27" s="180">
        <f>I24/((1+(I26))*(1+(H26))*(1+(G26))*(1+(F26)))</f>
        <v>1023338.3189399695</v>
      </c>
      <c r="J27" s="181">
        <f>J24/((1+(J26))*(1+(I26))*(1+(H26))*(1+(G26))*(1+(F26)))</f>
        <v>1100443.4421764507</v>
      </c>
      <c r="K27" s="30"/>
    </row>
    <row r="28" spans="2:11" ht="13.5" thickBot="1">
      <c r="B28" s="27"/>
      <c r="C28" s="182"/>
      <c r="D28" s="183" t="s">
        <v>23</v>
      </c>
      <c r="E28" s="159">
        <f>E27</f>
        <v>774063.9894300001</v>
      </c>
      <c r="F28" s="160">
        <f>E28+F27</f>
        <v>1523575.870357937</v>
      </c>
      <c r="G28" s="160">
        <f>F28+G27</f>
        <v>2371302.189279903</v>
      </c>
      <c r="H28" s="160">
        <f>G28+H27</f>
        <v>3310262.7038700525</v>
      </c>
      <c r="I28" s="160">
        <f>H28+I27</f>
        <v>4333601.022810022</v>
      </c>
      <c r="J28" s="161">
        <f>I28+J27</f>
        <v>5434044.464986473</v>
      </c>
      <c r="K28" s="30"/>
    </row>
    <row r="29" spans="2:11" ht="13.5" thickBot="1">
      <c r="B29" s="27"/>
      <c r="C29" s="184"/>
      <c r="D29" s="68"/>
      <c r="E29" s="185"/>
      <c r="F29" s="185"/>
      <c r="G29" s="185"/>
      <c r="H29" s="185"/>
      <c r="I29" s="185"/>
      <c r="J29" s="185"/>
      <c r="K29" s="30"/>
    </row>
    <row r="30" spans="2:11" ht="13.5" thickBot="1">
      <c r="B30" s="27"/>
      <c r="C30" s="184"/>
      <c r="D30" s="21"/>
      <c r="E30" s="381" t="s">
        <v>2</v>
      </c>
      <c r="F30" s="382"/>
      <c r="G30" s="186">
        <f>J28</f>
        <v>5434044.464986473</v>
      </c>
      <c r="H30" s="187"/>
      <c r="I30" s="20"/>
      <c r="J30" s="20"/>
      <c r="K30" s="30"/>
    </row>
    <row r="31" spans="2:11" ht="13.5" thickBot="1">
      <c r="B31" s="27"/>
      <c r="C31" s="451" t="s">
        <v>176</v>
      </c>
      <c r="D31" s="21"/>
      <c r="E31" s="390" t="s">
        <v>7</v>
      </c>
      <c r="F31" s="391"/>
      <c r="G31" s="188" t="e">
        <f>IRR(E24:J24,1)</f>
        <v>#NUM!</v>
      </c>
      <c r="H31" s="187"/>
      <c r="I31" s="187"/>
      <c r="J31" s="20"/>
      <c r="K31" s="30"/>
    </row>
    <row r="32" spans="2:11" ht="13.5" thickBot="1">
      <c r="B32" s="27"/>
      <c r="C32" s="184"/>
      <c r="D32" s="189"/>
      <c r="E32" s="392" t="s">
        <v>21</v>
      </c>
      <c r="F32" s="393"/>
      <c r="G32" s="190">
        <f>E23/E22</f>
        <v>0.43002906136726954</v>
      </c>
      <c r="H32" s="20"/>
      <c r="I32" s="187"/>
      <c r="J32" s="20"/>
      <c r="K32" s="30"/>
    </row>
    <row r="33" spans="2:11" ht="13.5" thickBot="1">
      <c r="B33" s="27"/>
      <c r="C33" s="184"/>
      <c r="D33" s="189"/>
      <c r="E33" s="187"/>
      <c r="F33" s="20"/>
      <c r="G33" s="20"/>
      <c r="H33" s="20"/>
      <c r="I33" s="20"/>
      <c r="J33" s="20"/>
      <c r="K33" s="30"/>
    </row>
    <row r="34" spans="2:11" ht="16.5" thickBot="1">
      <c r="B34" s="27"/>
      <c r="C34" s="387" t="s">
        <v>120</v>
      </c>
      <c r="D34" s="388"/>
      <c r="E34" s="388"/>
      <c r="F34" s="388"/>
      <c r="G34" s="388"/>
      <c r="H34" s="388"/>
      <c r="I34" s="388"/>
      <c r="J34" s="389"/>
      <c r="K34" s="30"/>
    </row>
    <row r="35" spans="2:11" ht="13.5" thickBot="1">
      <c r="B35" s="27"/>
      <c r="C35" s="146" t="s">
        <v>54</v>
      </c>
      <c r="D35" s="21"/>
      <c r="E35" s="146" t="s">
        <v>8</v>
      </c>
      <c r="F35" s="146" t="s">
        <v>9</v>
      </c>
      <c r="G35" s="146" t="s">
        <v>10</v>
      </c>
      <c r="H35" s="146" t="s">
        <v>11</v>
      </c>
      <c r="I35" s="146" t="s">
        <v>12</v>
      </c>
      <c r="J35" s="146" t="s">
        <v>1</v>
      </c>
      <c r="K35" s="30"/>
    </row>
    <row r="36" spans="2:11" ht="12.75">
      <c r="B36" s="27"/>
      <c r="C36" s="140" t="s">
        <v>168</v>
      </c>
      <c r="D36" s="191" t="s">
        <v>121</v>
      </c>
      <c r="E36" s="192">
        <f>'6.Assuptions&amp;References'!$D$21*'6.Assuptions&amp;References'!$D$18/1000*('3.Inputs'!E13+'3.Inputs'!E15)</f>
        <v>616528.7999999999</v>
      </c>
      <c r="F36" s="205">
        <f>'6.Assuptions&amp;References'!$D$21*'6.Assuptions&amp;References'!$D$18/1000*('3.Inputs'!F13+'3.Inputs'!F15)</f>
        <v>797860.7999999999</v>
      </c>
      <c r="G36" s="205">
        <f>'6.Assuptions&amp;References'!$D$21*'6.Assuptions&amp;References'!$D$18/1000*('3.Inputs'!G13+'3.Inputs'!G15)</f>
        <v>979192.7999999999</v>
      </c>
      <c r="H36" s="205">
        <f>'6.Assuptions&amp;References'!$D$21*'6.Assuptions&amp;References'!$D$18/1000*('3.Inputs'!H13+'3.Inputs'!H15)</f>
        <v>1160524.7999999998</v>
      </c>
      <c r="I36" s="205">
        <f>'6.Assuptions&amp;References'!$D$21*'6.Assuptions&amp;References'!$D$18/1000*('3.Inputs'!I13+'3.Inputs'!I15)</f>
        <v>1341856.7999999998</v>
      </c>
      <c r="J36" s="206">
        <f>'6.Assuptions&amp;References'!$D$21*'6.Assuptions&amp;References'!$D$18/1000*('3.Inputs'!J13+'3.Inputs'!J15)</f>
        <v>1523188.7999999998</v>
      </c>
      <c r="K36" s="30"/>
    </row>
    <row r="37" spans="2:11" ht="13.5" thickBot="1">
      <c r="B37" s="27"/>
      <c r="C37" s="141" t="s">
        <v>168</v>
      </c>
      <c r="D37" s="193" t="s">
        <v>122</v>
      </c>
      <c r="E37" s="207">
        <f>E36/'3.Inputs'!E16</f>
        <v>77066.09999999999</v>
      </c>
      <c r="F37" s="461">
        <f>F36/'3.Inputs'!F16</f>
        <v>99732.59999999999</v>
      </c>
      <c r="G37" s="461">
        <f>G36/'3.Inputs'!G16</f>
        <v>122399.09999999999</v>
      </c>
      <c r="H37" s="461">
        <f>H36/'3.Inputs'!H16</f>
        <v>145065.59999999998</v>
      </c>
      <c r="I37" s="461">
        <f>I36/'3.Inputs'!I16</f>
        <v>167732.09999999998</v>
      </c>
      <c r="J37" s="462">
        <f>J36/'3.Inputs'!J16</f>
        <v>190398.59999999998</v>
      </c>
      <c r="K37" s="30"/>
    </row>
    <row r="38" spans="2:11" ht="13.5" thickTop="1">
      <c r="B38" s="27"/>
      <c r="C38" s="194"/>
      <c r="D38" s="195" t="s">
        <v>123</v>
      </c>
      <c r="E38" s="196">
        <f aca="true" t="shared" si="3" ref="E38:J38">E36-E37</f>
        <v>539462.7</v>
      </c>
      <c r="F38" s="197">
        <f t="shared" si="3"/>
        <v>698128.2</v>
      </c>
      <c r="G38" s="197">
        <f t="shared" si="3"/>
        <v>856793.7</v>
      </c>
      <c r="H38" s="197">
        <f t="shared" si="3"/>
        <v>1015459.1999999998</v>
      </c>
      <c r="I38" s="197">
        <f t="shared" si="3"/>
        <v>1174124.6999999997</v>
      </c>
      <c r="J38" s="198">
        <f t="shared" si="3"/>
        <v>1332790.1999999997</v>
      </c>
      <c r="K38" s="30"/>
    </row>
    <row r="39" spans="2:11" ht="13.5" thickBot="1">
      <c r="B39" s="27"/>
      <c r="C39" s="199"/>
      <c r="D39" s="200" t="s">
        <v>124</v>
      </c>
      <c r="E39" s="201">
        <f aca="true" t="shared" si="4" ref="E39:J39">E36/E37</f>
        <v>8</v>
      </c>
      <c r="F39" s="202">
        <f t="shared" si="4"/>
        <v>8</v>
      </c>
      <c r="G39" s="202">
        <f t="shared" si="4"/>
        <v>8</v>
      </c>
      <c r="H39" s="202">
        <f t="shared" si="4"/>
        <v>8</v>
      </c>
      <c r="I39" s="202">
        <f t="shared" si="4"/>
        <v>8</v>
      </c>
      <c r="J39" s="203">
        <f t="shared" si="4"/>
        <v>8</v>
      </c>
      <c r="K39" s="30"/>
    </row>
    <row r="40" spans="2:11" ht="13.5" thickBot="1">
      <c r="B40" s="27"/>
      <c r="C40" s="184"/>
      <c r="D40" s="21"/>
      <c r="E40" s="187"/>
      <c r="F40" s="187"/>
      <c r="G40" s="187"/>
      <c r="H40" s="187"/>
      <c r="I40" s="187"/>
      <c r="J40" s="187"/>
      <c r="K40" s="30"/>
    </row>
    <row r="41" spans="2:11" ht="16.5" thickBot="1">
      <c r="B41" s="27"/>
      <c r="C41" s="387" t="s">
        <v>125</v>
      </c>
      <c r="D41" s="388"/>
      <c r="E41" s="388"/>
      <c r="F41" s="388"/>
      <c r="G41" s="388"/>
      <c r="H41" s="388"/>
      <c r="I41" s="388"/>
      <c r="J41" s="389"/>
      <c r="K41" s="30"/>
    </row>
    <row r="42" spans="2:11" ht="12.75" customHeight="1" thickBot="1">
      <c r="B42" s="27"/>
      <c r="C42" s="204" t="s">
        <v>54</v>
      </c>
      <c r="D42" s="21"/>
      <c r="E42" s="146" t="s">
        <v>8</v>
      </c>
      <c r="F42" s="146" t="s">
        <v>9</v>
      </c>
      <c r="G42" s="146" t="s">
        <v>10</v>
      </c>
      <c r="H42" s="146" t="s">
        <v>11</v>
      </c>
      <c r="I42" s="146" t="s">
        <v>12</v>
      </c>
      <c r="J42" s="146" t="s">
        <v>1</v>
      </c>
      <c r="K42" s="30"/>
    </row>
    <row r="43" spans="2:11" ht="12.75">
      <c r="B43" s="27"/>
      <c r="C43" s="142" t="s">
        <v>169</v>
      </c>
      <c r="D43" s="459" t="s">
        <v>126</v>
      </c>
      <c r="E43" s="192">
        <f>E36*'6.Assuptions&amp;References'!$D$37</f>
        <v>184958.63999999998</v>
      </c>
      <c r="F43" s="205">
        <f>F36*'6.Assuptions&amp;References'!$D$37</f>
        <v>239358.23999999996</v>
      </c>
      <c r="G43" s="205">
        <f>G36*'6.Assuptions&amp;References'!$D$37</f>
        <v>293757.83999999997</v>
      </c>
      <c r="H43" s="205">
        <f>H36*'6.Assuptions&amp;References'!$D$37</f>
        <v>348157.43999999994</v>
      </c>
      <c r="I43" s="205">
        <f>I36*'6.Assuptions&amp;References'!$D$37</f>
        <v>402557.0399999999</v>
      </c>
      <c r="J43" s="206">
        <f>J36*'6.Assuptions&amp;References'!$D$37</f>
        <v>456956.63999999996</v>
      </c>
      <c r="K43" s="30"/>
    </row>
    <row r="44" spans="2:11" ht="13.5" thickBot="1">
      <c r="B44" s="27"/>
      <c r="C44" s="141" t="s">
        <v>169</v>
      </c>
      <c r="D44" s="460" t="s">
        <v>127</v>
      </c>
      <c r="E44" s="207">
        <f>E43/'3.Inputs'!E16</f>
        <v>23119.829999999998</v>
      </c>
      <c r="F44" s="461">
        <f>F43/'3.Inputs'!F16</f>
        <v>29919.779999999995</v>
      </c>
      <c r="G44" s="461">
        <f>G43/'3.Inputs'!G16</f>
        <v>36719.729999999996</v>
      </c>
      <c r="H44" s="461">
        <f>H43/'3.Inputs'!H16</f>
        <v>43519.67999999999</v>
      </c>
      <c r="I44" s="461">
        <f>I43/'3.Inputs'!I16</f>
        <v>50319.62999999999</v>
      </c>
      <c r="J44" s="462">
        <f>J43/'3.Inputs'!J16</f>
        <v>57119.579999999994</v>
      </c>
      <c r="K44" s="30"/>
    </row>
    <row r="45" spans="2:11" ht="13.5" thickTop="1">
      <c r="B45" s="27"/>
      <c r="C45" s="194"/>
      <c r="D45" s="208" t="s">
        <v>136</v>
      </c>
      <c r="E45" s="209">
        <f aca="true" t="shared" si="5" ref="E45:J45">E43-E44</f>
        <v>161838.81</v>
      </c>
      <c r="F45" s="210">
        <f t="shared" si="5"/>
        <v>209438.45999999996</v>
      </c>
      <c r="G45" s="210">
        <f t="shared" si="5"/>
        <v>257038.11</v>
      </c>
      <c r="H45" s="210">
        <f t="shared" si="5"/>
        <v>304637.75999999995</v>
      </c>
      <c r="I45" s="210">
        <f t="shared" si="5"/>
        <v>352237.4099999999</v>
      </c>
      <c r="J45" s="211">
        <f t="shared" si="5"/>
        <v>399837.05999999994</v>
      </c>
      <c r="K45" s="30"/>
    </row>
    <row r="46" spans="2:11" ht="13.5" thickBot="1">
      <c r="B46" s="27"/>
      <c r="C46" s="199"/>
      <c r="D46" s="212" t="s">
        <v>135</v>
      </c>
      <c r="E46" s="213">
        <f>E45</f>
        <v>161838.81</v>
      </c>
      <c r="F46" s="214">
        <f>E46+F45</f>
        <v>371277.26999999996</v>
      </c>
      <c r="G46" s="214">
        <f>F46+G45</f>
        <v>628315.3799999999</v>
      </c>
      <c r="H46" s="214">
        <f>G46+H45</f>
        <v>932953.1399999999</v>
      </c>
      <c r="I46" s="214">
        <f>H46+I45</f>
        <v>1285190.5499999998</v>
      </c>
      <c r="J46" s="215">
        <f>I46+J45</f>
        <v>1685027.6099999999</v>
      </c>
      <c r="K46" s="30"/>
    </row>
    <row r="47" spans="2:11" ht="12.75" customHeight="1" thickBot="1">
      <c r="B47" s="47"/>
      <c r="C47" s="48"/>
      <c r="D47" s="49"/>
      <c r="E47" s="48"/>
      <c r="F47" s="48"/>
      <c r="G47" s="48"/>
      <c r="H47" s="48"/>
      <c r="I47" s="48"/>
      <c r="J47" s="48"/>
      <c r="K47" s="51"/>
    </row>
  </sheetData>
  <sheetProtection password="E7B2" sheet="1"/>
  <mergeCells count="11">
    <mergeCell ref="H3:I3"/>
    <mergeCell ref="D3:G3"/>
    <mergeCell ref="C5:J5"/>
    <mergeCell ref="E31:F31"/>
    <mergeCell ref="E32:F32"/>
    <mergeCell ref="E30:F30"/>
    <mergeCell ref="D9:J9"/>
    <mergeCell ref="D15:J15"/>
    <mergeCell ref="C34:J34"/>
    <mergeCell ref="C41:J41"/>
    <mergeCell ref="C7:J7"/>
  </mergeCells>
  <hyperlinks>
    <hyperlink ref="D3:G3" location="'1.Home'!A1" display="Please review disclaimer on the Home tab."/>
    <hyperlink ref="C10" location="Assump4" display="Assump4, Assump5, Assump13"/>
    <hyperlink ref="C11" location="Assump6" display="Assump6"/>
    <hyperlink ref="C12" location="Assump12" display="Assump12, Assump14, Assump15"/>
    <hyperlink ref="C13" location="Assump8" display="Assump8, Assump10, Assump11"/>
    <hyperlink ref="C14" location="Assump7" display="Assump7"/>
    <hyperlink ref="C16" location="Assump5" display="Assump4, Assump5, Assump16"/>
    <hyperlink ref="C17" location="Assump20" display="Assump20, Assump22"/>
    <hyperlink ref="C18" location="Assump17" display="Assump12, Assump17, Assump18"/>
    <hyperlink ref="C19" location="Assump11" display="Assump8, Assump10, Assump11"/>
    <hyperlink ref="C20" location="Assump7" display="Assump7"/>
    <hyperlink ref="C26" location="Assump24" display="Assump24"/>
    <hyperlink ref="C36" location="Assump8" display="Assump8, Assump11"/>
    <hyperlink ref="C37" location="Assump11" display="Assump8, Assump11"/>
    <hyperlink ref="C43" location="Assump8" display="Assump8, Assump11, Assump23"/>
    <hyperlink ref="C44" location="Assump23" display="Assump8, Assump11, Assump23"/>
    <hyperlink ref="C31" location="Assump25" display="Assump25"/>
  </hyperlinks>
  <printOptions/>
  <pageMargins left="0.2362204724409449" right="0.2362204724409449" top="0.7480314960629921" bottom="0.7480314960629921" header="0.31496062992125984" footer="0.31496062992125984"/>
  <pageSetup fitToHeight="2" horizontalDpi="300" verticalDpi="300" orientation="landscape" paperSize="9" r:id="rId1"/>
  <rowBreaks count="1" manualBreakCount="1">
    <brk id="29" min="3" max="9" man="1"/>
  </rowBreaks>
</worksheet>
</file>

<file path=xl/worksheets/sheet6.xml><?xml version="1.0" encoding="utf-8"?>
<worksheet xmlns="http://schemas.openxmlformats.org/spreadsheetml/2006/main" xmlns:r="http://schemas.openxmlformats.org/officeDocument/2006/relationships">
  <dimension ref="A2:I56"/>
  <sheetViews>
    <sheetView zoomScale="85" zoomScaleNormal="85" workbookViewId="0" topLeftCell="A1">
      <selection activeCell="K17" sqref="K17"/>
    </sheetView>
  </sheetViews>
  <sheetFormatPr defaultColWidth="9.140625" defaultRowHeight="12.75"/>
  <cols>
    <col min="1" max="2" width="3.00390625" style="52" customWidth="1"/>
    <col min="3" max="3" width="28.00390625" style="53" customWidth="1"/>
    <col min="4" max="4" width="24.8515625" style="53" customWidth="1"/>
    <col min="5" max="5" width="90.421875" style="54" customWidth="1"/>
    <col min="6" max="6" width="37.28125" style="52" customWidth="1"/>
    <col min="7" max="7" width="35.57421875" style="52" customWidth="1"/>
    <col min="8" max="8" width="3.00390625" style="52" customWidth="1"/>
    <col min="9" max="9" width="9.140625" style="52" customWidth="1"/>
    <col min="10" max="10" width="27.00390625" style="55" customWidth="1"/>
    <col min="11" max="11" width="9.57421875" style="52" bestFit="1" customWidth="1"/>
    <col min="12" max="12" width="38.8515625" style="52" bestFit="1" customWidth="1"/>
    <col min="13" max="14" width="37.421875" style="52" customWidth="1"/>
    <col min="15" max="15" width="37.421875" style="53" customWidth="1"/>
    <col min="16" max="16" width="37.421875" style="52" customWidth="1"/>
    <col min="17" max="16384" width="9.140625" style="52" customWidth="1"/>
  </cols>
  <sheetData>
    <row r="1" ht="13.5" thickBot="1"/>
    <row r="2" spans="2:8" ht="12.75">
      <c r="B2" s="22"/>
      <c r="C2" s="23"/>
      <c r="D2" s="23"/>
      <c r="E2" s="24"/>
      <c r="F2" s="25"/>
      <c r="G2" s="25"/>
      <c r="H2" s="26"/>
    </row>
    <row r="3" spans="2:8" ht="12.75">
      <c r="B3" s="27"/>
      <c r="C3" s="325" t="s">
        <v>25</v>
      </c>
      <c r="D3" s="327"/>
      <c r="E3" s="69" t="s">
        <v>26</v>
      </c>
      <c r="F3" s="28" t="s">
        <v>27</v>
      </c>
      <c r="G3" s="29">
        <f>'1.Home'!H10</f>
        <v>40521</v>
      </c>
      <c r="H3" s="30"/>
    </row>
    <row r="4" spans="2:8" ht="13.5" thickBot="1">
      <c r="B4" s="27"/>
      <c r="C4" s="20"/>
      <c r="D4" s="20"/>
      <c r="E4" s="21"/>
      <c r="F4" s="19"/>
      <c r="G4" s="19"/>
      <c r="H4" s="30"/>
    </row>
    <row r="5" spans="2:8" ht="15.75" thickBot="1">
      <c r="B5" s="27"/>
      <c r="C5" s="432" t="s">
        <v>31</v>
      </c>
      <c r="D5" s="433"/>
      <c r="E5" s="434"/>
      <c r="F5" s="434"/>
      <c r="G5" s="435"/>
      <c r="H5" s="30"/>
    </row>
    <row r="6" spans="2:8" ht="13.5" thickBot="1">
      <c r="B6" s="27"/>
      <c r="C6" s="20"/>
      <c r="D6" s="20"/>
      <c r="E6" s="21"/>
      <c r="F6" s="19"/>
      <c r="G6" s="19"/>
      <c r="H6" s="30"/>
    </row>
    <row r="7" spans="2:8" ht="21.75" thickBot="1">
      <c r="B7" s="27"/>
      <c r="C7" s="428" t="s">
        <v>16</v>
      </c>
      <c r="D7" s="429"/>
      <c r="E7" s="430"/>
      <c r="F7" s="430"/>
      <c r="G7" s="431"/>
      <c r="H7" s="30"/>
    </row>
    <row r="8" spans="2:8" ht="16.5" customHeight="1" thickBot="1">
      <c r="B8" s="27"/>
      <c r="C8" s="415" t="s">
        <v>28</v>
      </c>
      <c r="D8" s="416"/>
      <c r="E8" s="417"/>
      <c r="F8" s="417"/>
      <c r="G8" s="418"/>
      <c r="H8" s="30"/>
    </row>
    <row r="9" spans="2:8" ht="16.5" thickBot="1">
      <c r="B9" s="27"/>
      <c r="C9" s="31" t="s">
        <v>108</v>
      </c>
      <c r="D9" s="32" t="s">
        <v>71</v>
      </c>
      <c r="E9" s="439" t="s">
        <v>30</v>
      </c>
      <c r="F9" s="439"/>
      <c r="G9" s="440"/>
      <c r="H9" s="30"/>
    </row>
    <row r="10" spans="2:8" ht="31.5" customHeight="1">
      <c r="B10" s="27"/>
      <c r="C10" s="33" t="s">
        <v>81</v>
      </c>
      <c r="D10" s="230">
        <f>0.2</f>
        <v>0.2</v>
      </c>
      <c r="E10" s="405" t="s">
        <v>63</v>
      </c>
      <c r="F10" s="406"/>
      <c r="G10" s="407"/>
      <c r="H10" s="30"/>
    </row>
    <row r="11" spans="2:8" ht="47.25" customHeight="1">
      <c r="B11" s="27"/>
      <c r="C11" s="58" t="s">
        <v>82</v>
      </c>
      <c r="D11" s="218"/>
      <c r="E11" s="419" t="s">
        <v>66</v>
      </c>
      <c r="F11" s="419"/>
      <c r="G11" s="420"/>
      <c r="H11" s="30"/>
    </row>
    <row r="12" spans="2:8" ht="49.5" customHeight="1" thickBot="1">
      <c r="B12" s="27"/>
      <c r="C12" s="34" t="s">
        <v>83</v>
      </c>
      <c r="D12" s="231">
        <v>8</v>
      </c>
      <c r="E12" s="421" t="s">
        <v>68</v>
      </c>
      <c r="F12" s="421"/>
      <c r="G12" s="422"/>
      <c r="H12" s="30"/>
    </row>
    <row r="13" spans="2:8" ht="16.5" thickBot="1">
      <c r="B13" s="27"/>
      <c r="C13" s="412" t="s">
        <v>87</v>
      </c>
      <c r="D13" s="413"/>
      <c r="E13" s="413"/>
      <c r="F13" s="413"/>
      <c r="G13" s="414"/>
      <c r="H13" s="30"/>
    </row>
    <row r="14" spans="2:8" ht="15.75">
      <c r="B14" s="27"/>
      <c r="C14" s="33" t="s">
        <v>80</v>
      </c>
      <c r="D14" s="216">
        <v>2000</v>
      </c>
      <c r="E14" s="62" t="s">
        <v>139</v>
      </c>
      <c r="F14" s="70" t="s">
        <v>73</v>
      </c>
      <c r="G14" s="394" t="s">
        <v>17</v>
      </c>
      <c r="H14" s="30"/>
    </row>
    <row r="15" spans="2:8" ht="15.75">
      <c r="B15" s="27"/>
      <c r="C15" s="58" t="s">
        <v>84</v>
      </c>
      <c r="D15" s="217">
        <v>1400</v>
      </c>
      <c r="E15" s="57" t="s">
        <v>140</v>
      </c>
      <c r="F15" s="70" t="s">
        <v>73</v>
      </c>
      <c r="G15" s="395"/>
      <c r="H15" s="30"/>
    </row>
    <row r="16" spans="2:8" ht="15.75">
      <c r="B16" s="27"/>
      <c r="C16" s="58" t="s">
        <v>85</v>
      </c>
      <c r="D16" s="217">
        <v>1050</v>
      </c>
      <c r="E16" s="57" t="s">
        <v>141</v>
      </c>
      <c r="F16" s="70" t="s">
        <v>73</v>
      </c>
      <c r="G16" s="395"/>
      <c r="H16" s="30"/>
    </row>
    <row r="17" spans="2:8" ht="31.5" customHeight="1">
      <c r="B17" s="27"/>
      <c r="C17" s="58" t="s">
        <v>86</v>
      </c>
      <c r="D17" s="217">
        <v>1200</v>
      </c>
      <c r="E17" s="57" t="s">
        <v>142</v>
      </c>
      <c r="F17" s="70" t="s">
        <v>73</v>
      </c>
      <c r="G17" s="395"/>
      <c r="H17" s="30"/>
    </row>
    <row r="18" spans="2:8" ht="15.75">
      <c r="B18" s="27"/>
      <c r="C18" s="58" t="s">
        <v>89</v>
      </c>
      <c r="D18" s="218">
        <v>345</v>
      </c>
      <c r="E18" s="57" t="s">
        <v>143</v>
      </c>
      <c r="F18" s="71" t="s">
        <v>74</v>
      </c>
      <c r="G18" s="395" t="s">
        <v>18</v>
      </c>
      <c r="H18" s="30"/>
    </row>
    <row r="19" spans="2:8" ht="15.75">
      <c r="B19" s="27"/>
      <c r="C19" s="58" t="s">
        <v>90</v>
      </c>
      <c r="D19" s="219">
        <v>0.5</v>
      </c>
      <c r="E19" s="63" t="s">
        <v>144</v>
      </c>
      <c r="F19" s="71" t="s">
        <v>75</v>
      </c>
      <c r="G19" s="395"/>
      <c r="H19" s="30"/>
    </row>
    <row r="20" spans="2:8" ht="15.75">
      <c r="B20" s="27"/>
      <c r="C20" s="58" t="s">
        <v>91</v>
      </c>
      <c r="D20" s="220">
        <v>0.0749</v>
      </c>
      <c r="E20" s="63" t="s">
        <v>145</v>
      </c>
      <c r="F20" s="71" t="s">
        <v>79</v>
      </c>
      <c r="G20" s="395"/>
      <c r="H20" s="30"/>
    </row>
    <row r="21" spans="2:8" ht="15.75">
      <c r="B21" s="27"/>
      <c r="C21" s="58" t="s">
        <v>92</v>
      </c>
      <c r="D21" s="218">
        <f>365*24</f>
        <v>8760</v>
      </c>
      <c r="E21" s="63" t="s">
        <v>146</v>
      </c>
      <c r="F21" s="35"/>
      <c r="G21" s="395"/>
      <c r="H21" s="30"/>
    </row>
    <row r="22" spans="2:8" ht="16.5" thickBot="1">
      <c r="B22" s="27"/>
      <c r="C22" s="34" t="s">
        <v>93</v>
      </c>
      <c r="D22" s="221">
        <v>32</v>
      </c>
      <c r="E22" s="36" t="s">
        <v>147</v>
      </c>
      <c r="F22" s="70" t="s">
        <v>73</v>
      </c>
      <c r="G22" s="411"/>
      <c r="H22" s="30"/>
    </row>
    <row r="23" spans="2:8" ht="16.5" thickBot="1">
      <c r="B23" s="27"/>
      <c r="C23" s="412" t="s">
        <v>88</v>
      </c>
      <c r="D23" s="413"/>
      <c r="E23" s="413"/>
      <c r="F23" s="413"/>
      <c r="G23" s="414"/>
      <c r="H23" s="30"/>
    </row>
    <row r="24" spans="2:8" ht="31.5">
      <c r="B24" s="27"/>
      <c r="C24" s="33" t="s">
        <v>94</v>
      </c>
      <c r="D24" s="222">
        <f>1/6</f>
        <v>0.16666666666666666</v>
      </c>
      <c r="E24" s="61" t="s">
        <v>148</v>
      </c>
      <c r="F24" s="70" t="s">
        <v>73</v>
      </c>
      <c r="G24" s="56" t="s">
        <v>17</v>
      </c>
      <c r="H24" s="30"/>
    </row>
    <row r="25" spans="2:8" ht="31.5">
      <c r="B25" s="27"/>
      <c r="C25" s="58" t="s">
        <v>96</v>
      </c>
      <c r="D25" s="223">
        <v>16</v>
      </c>
      <c r="E25" s="57" t="s">
        <v>149</v>
      </c>
      <c r="F25" s="70" t="s">
        <v>73</v>
      </c>
      <c r="G25" s="395" t="s">
        <v>18</v>
      </c>
      <c r="H25" s="30"/>
    </row>
    <row r="26" spans="2:8" ht="16.5" thickBot="1">
      <c r="B26" s="27"/>
      <c r="C26" s="34" t="s">
        <v>97</v>
      </c>
      <c r="D26" s="224">
        <v>50</v>
      </c>
      <c r="E26" s="64" t="s">
        <v>150</v>
      </c>
      <c r="F26" s="70" t="s">
        <v>73</v>
      </c>
      <c r="G26" s="411"/>
      <c r="H26" s="30"/>
    </row>
    <row r="27" spans="2:8" ht="16.5" thickBot="1">
      <c r="B27" s="27"/>
      <c r="C27" s="412" t="s">
        <v>95</v>
      </c>
      <c r="D27" s="413"/>
      <c r="E27" s="413"/>
      <c r="F27" s="413"/>
      <c r="G27" s="414"/>
      <c r="H27" s="30"/>
    </row>
    <row r="28" spans="2:8" ht="31.5">
      <c r="B28" s="27"/>
      <c r="C28" s="33" t="s">
        <v>98</v>
      </c>
      <c r="D28" s="225">
        <f>1/3</f>
        <v>0.3333333333333333</v>
      </c>
      <c r="E28" s="62" t="s">
        <v>151</v>
      </c>
      <c r="F28" s="70" t="s">
        <v>73</v>
      </c>
      <c r="G28" s="56" t="s">
        <v>17</v>
      </c>
      <c r="H28" s="30"/>
    </row>
    <row r="29" spans="2:8" ht="24" customHeight="1">
      <c r="B29" s="27"/>
      <c r="C29" s="58" t="s">
        <v>99</v>
      </c>
      <c r="D29" s="226">
        <v>1.2</v>
      </c>
      <c r="E29" s="63" t="s">
        <v>152</v>
      </c>
      <c r="F29" s="70" t="s">
        <v>73</v>
      </c>
      <c r="G29" s="395" t="s">
        <v>18</v>
      </c>
      <c r="H29" s="30"/>
    </row>
    <row r="30" spans="2:8" ht="16.5" thickBot="1">
      <c r="B30" s="27"/>
      <c r="C30" s="34" t="s">
        <v>100</v>
      </c>
      <c r="D30" s="227">
        <v>27</v>
      </c>
      <c r="E30" s="36" t="s">
        <v>153</v>
      </c>
      <c r="F30" s="70" t="s">
        <v>73</v>
      </c>
      <c r="G30" s="411"/>
      <c r="H30" s="30"/>
    </row>
    <row r="31" spans="2:8" ht="16.5" thickBot="1">
      <c r="B31" s="27"/>
      <c r="C31" s="412" t="s">
        <v>70</v>
      </c>
      <c r="D31" s="413"/>
      <c r="E31" s="413"/>
      <c r="F31" s="413"/>
      <c r="G31" s="414"/>
      <c r="H31" s="30"/>
    </row>
    <row r="32" spans="2:8" ht="15.75">
      <c r="B32" s="27"/>
      <c r="C32" s="33" t="s">
        <v>101</v>
      </c>
      <c r="D32" s="216">
        <v>45</v>
      </c>
      <c r="E32" s="61" t="s">
        <v>154</v>
      </c>
      <c r="F32" s="70" t="s">
        <v>73</v>
      </c>
      <c r="G32" s="394" t="s">
        <v>17</v>
      </c>
      <c r="H32" s="30"/>
    </row>
    <row r="33" spans="2:8" ht="15.75">
      <c r="B33" s="27"/>
      <c r="C33" s="58" t="s">
        <v>102</v>
      </c>
      <c r="D33" s="217">
        <v>17800</v>
      </c>
      <c r="E33" s="63" t="s">
        <v>155</v>
      </c>
      <c r="F33" s="71" t="s">
        <v>76</v>
      </c>
      <c r="G33" s="395"/>
      <c r="H33" s="30"/>
    </row>
    <row r="34" spans="2:8" ht="15.75">
      <c r="B34" s="27"/>
      <c r="C34" s="58" t="s">
        <v>103</v>
      </c>
      <c r="D34" s="217">
        <v>1000</v>
      </c>
      <c r="E34" s="57" t="s">
        <v>156</v>
      </c>
      <c r="F34" s="70" t="s">
        <v>73</v>
      </c>
      <c r="G34" s="395"/>
      <c r="H34" s="30"/>
    </row>
    <row r="35" spans="2:8" ht="32.25" thickBot="1">
      <c r="B35" s="27"/>
      <c r="C35" s="34" t="s">
        <v>104</v>
      </c>
      <c r="D35" s="228">
        <v>3775</v>
      </c>
      <c r="E35" s="36" t="s">
        <v>157</v>
      </c>
      <c r="F35" s="72" t="s">
        <v>76</v>
      </c>
      <c r="G35" s="59" t="s">
        <v>18</v>
      </c>
      <c r="H35" s="30"/>
    </row>
    <row r="36" spans="2:8" ht="16.5" thickBot="1">
      <c r="B36" s="27"/>
      <c r="C36" s="412" t="s">
        <v>4</v>
      </c>
      <c r="D36" s="413"/>
      <c r="E36" s="413"/>
      <c r="F36" s="413"/>
      <c r="G36" s="414"/>
      <c r="H36" s="30"/>
    </row>
    <row r="37" spans="2:8" ht="15.75">
      <c r="B37" s="27"/>
      <c r="C37" s="33" t="s">
        <v>105</v>
      </c>
      <c r="D37" s="225">
        <v>0.3</v>
      </c>
      <c r="E37" s="450" t="s">
        <v>173</v>
      </c>
      <c r="F37" s="70" t="s">
        <v>77</v>
      </c>
      <c r="G37" s="394" t="s">
        <v>174</v>
      </c>
      <c r="H37" s="30"/>
    </row>
    <row r="38" spans="2:8" ht="15.75">
      <c r="B38" s="27"/>
      <c r="C38" s="442" t="s">
        <v>106</v>
      </c>
      <c r="D38" s="229">
        <v>0.013</v>
      </c>
      <c r="E38" s="441" t="s">
        <v>175</v>
      </c>
      <c r="F38" s="443" t="s">
        <v>78</v>
      </c>
      <c r="G38" s="395"/>
      <c r="H38" s="30"/>
    </row>
    <row r="39" spans="2:8" ht="15.75">
      <c r="B39" s="27"/>
      <c r="C39" s="442"/>
      <c r="D39" s="229">
        <v>0.0169</v>
      </c>
      <c r="E39" s="441"/>
      <c r="F39" s="443"/>
      <c r="G39" s="395"/>
      <c r="H39" s="30"/>
    </row>
    <row r="40" spans="2:8" ht="15.75">
      <c r="B40" s="27"/>
      <c r="C40" s="442"/>
      <c r="D40" s="229">
        <v>0.0207</v>
      </c>
      <c r="E40" s="441"/>
      <c r="F40" s="443"/>
      <c r="G40" s="395"/>
      <c r="H40" s="30"/>
    </row>
    <row r="41" spans="2:8" ht="15.75">
      <c r="B41" s="27"/>
      <c r="C41" s="442"/>
      <c r="D41" s="229">
        <v>0.0235</v>
      </c>
      <c r="E41" s="441"/>
      <c r="F41" s="443"/>
      <c r="G41" s="395"/>
      <c r="H41" s="30"/>
    </row>
    <row r="42" spans="2:8" ht="15.75">
      <c r="B42" s="27"/>
      <c r="C42" s="452"/>
      <c r="D42" s="453">
        <v>0.0262</v>
      </c>
      <c r="E42" s="454"/>
      <c r="F42" s="455"/>
      <c r="G42" s="411"/>
      <c r="H42" s="30"/>
    </row>
    <row r="43" spans="2:8" ht="49.5" customHeight="1" thickBot="1">
      <c r="B43" s="27"/>
      <c r="C43" s="65" t="s">
        <v>176</v>
      </c>
      <c r="D43" s="456" t="s">
        <v>177</v>
      </c>
      <c r="E43" s="457"/>
      <c r="F43" s="458"/>
      <c r="G43" s="66"/>
      <c r="H43" s="30"/>
    </row>
    <row r="44" spans="2:8" ht="16.5" thickBot="1">
      <c r="B44" s="27"/>
      <c r="C44" s="37"/>
      <c r="D44" s="38"/>
      <c r="E44" s="39"/>
      <c r="F44" s="40"/>
      <c r="G44" s="41"/>
      <c r="H44" s="30"/>
    </row>
    <row r="45" spans="2:8" ht="24" thickBot="1">
      <c r="B45" s="27"/>
      <c r="C45" s="425" t="s">
        <v>22</v>
      </c>
      <c r="D45" s="426"/>
      <c r="E45" s="426"/>
      <c r="F45" s="426"/>
      <c r="G45" s="427"/>
      <c r="H45" s="30"/>
    </row>
    <row r="46" spans="2:8" ht="16.5" thickBot="1">
      <c r="B46" s="27"/>
      <c r="C46" s="42" t="s">
        <v>29</v>
      </c>
      <c r="D46" s="43" t="s">
        <v>109</v>
      </c>
      <c r="E46" s="423" t="s">
        <v>30</v>
      </c>
      <c r="F46" s="423"/>
      <c r="G46" s="424"/>
      <c r="H46" s="30"/>
    </row>
    <row r="47" spans="2:8" ht="15.75">
      <c r="B47" s="27"/>
      <c r="C47" s="44" t="s">
        <v>73</v>
      </c>
      <c r="D47" s="44"/>
      <c r="E47" s="437" t="s">
        <v>72</v>
      </c>
      <c r="F47" s="405"/>
      <c r="G47" s="438"/>
      <c r="H47" s="30"/>
    </row>
    <row r="48" spans="2:8" ht="15.75">
      <c r="B48" s="27"/>
      <c r="C48" s="45" t="s">
        <v>74</v>
      </c>
      <c r="D48" s="45"/>
      <c r="E48" s="436" t="s">
        <v>170</v>
      </c>
      <c r="F48" s="419"/>
      <c r="G48" s="420"/>
      <c r="H48" s="30"/>
    </row>
    <row r="49" spans="2:8" ht="15.75">
      <c r="B49" s="27"/>
      <c r="C49" s="45" t="s">
        <v>75</v>
      </c>
      <c r="D49" s="45"/>
      <c r="E49" s="408" t="s">
        <v>5</v>
      </c>
      <c r="F49" s="409"/>
      <c r="G49" s="410"/>
      <c r="H49" s="30"/>
    </row>
    <row r="50" spans="2:8" ht="15.75">
      <c r="B50" s="27"/>
      <c r="C50" s="45" t="s">
        <v>79</v>
      </c>
      <c r="D50" s="45"/>
      <c r="E50" s="436" t="s">
        <v>110</v>
      </c>
      <c r="F50" s="419"/>
      <c r="G50" s="420"/>
      <c r="H50" s="30"/>
    </row>
    <row r="51" spans="2:8" ht="15.75">
      <c r="B51" s="27"/>
      <c r="C51" s="45" t="s">
        <v>76</v>
      </c>
      <c r="D51" s="45"/>
      <c r="E51" s="402" t="s">
        <v>6</v>
      </c>
      <c r="F51" s="403"/>
      <c r="G51" s="404"/>
      <c r="H51" s="30"/>
    </row>
    <row r="52" spans="2:8" ht="15.75">
      <c r="B52" s="27"/>
      <c r="C52" s="45" t="s">
        <v>77</v>
      </c>
      <c r="D52" s="45"/>
      <c r="E52" s="399" t="s">
        <v>24</v>
      </c>
      <c r="F52" s="400"/>
      <c r="G52" s="401"/>
      <c r="H52" s="30"/>
    </row>
    <row r="53" spans="2:8" ht="16.5" thickBot="1">
      <c r="B53" s="27"/>
      <c r="C53" s="46" t="s">
        <v>78</v>
      </c>
      <c r="D53" s="46"/>
      <c r="E53" s="396" t="s">
        <v>107</v>
      </c>
      <c r="F53" s="397"/>
      <c r="G53" s="398"/>
      <c r="H53" s="30"/>
    </row>
    <row r="54" spans="2:8" ht="13.5" thickBot="1">
      <c r="B54" s="47"/>
      <c r="C54" s="48"/>
      <c r="D54" s="48"/>
      <c r="E54" s="49"/>
      <c r="F54" s="50"/>
      <c r="G54" s="50"/>
      <c r="H54" s="51"/>
    </row>
    <row r="56" spans="1:9" ht="12.75">
      <c r="A56" s="73"/>
      <c r="B56" s="73"/>
      <c r="C56" s="74"/>
      <c r="D56" s="74"/>
      <c r="E56" s="75"/>
      <c r="F56" s="75"/>
      <c r="G56" s="73"/>
      <c r="H56" s="73"/>
      <c r="I56" s="76"/>
    </row>
  </sheetData>
  <sheetProtection password="E7B2" sheet="1"/>
  <mergeCells count="32">
    <mergeCell ref="F38:F42"/>
    <mergeCell ref="D43:F43"/>
    <mergeCell ref="C3:D3"/>
    <mergeCell ref="C7:G7"/>
    <mergeCell ref="C5:G5"/>
    <mergeCell ref="C31:G31"/>
    <mergeCell ref="G32:G34"/>
    <mergeCell ref="E50:G50"/>
    <mergeCell ref="G14:G17"/>
    <mergeCell ref="C13:G13"/>
    <mergeCell ref="E48:G48"/>
    <mergeCell ref="E47:G47"/>
    <mergeCell ref="G29:G30"/>
    <mergeCell ref="C8:G8"/>
    <mergeCell ref="E11:G11"/>
    <mergeCell ref="E12:G12"/>
    <mergeCell ref="E46:G46"/>
    <mergeCell ref="C45:G45"/>
    <mergeCell ref="E9:G9"/>
    <mergeCell ref="C36:G36"/>
    <mergeCell ref="E38:E42"/>
    <mergeCell ref="C38:C42"/>
    <mergeCell ref="G37:G42"/>
    <mergeCell ref="E53:G53"/>
    <mergeCell ref="E52:G52"/>
    <mergeCell ref="E51:G51"/>
    <mergeCell ref="E10:G10"/>
    <mergeCell ref="E49:G49"/>
    <mergeCell ref="G18:G22"/>
    <mergeCell ref="C23:G23"/>
    <mergeCell ref="G25:G26"/>
    <mergeCell ref="C27:G27"/>
  </mergeCells>
  <hyperlinks>
    <hyperlink ref="E49" r:id="rId1" display="http://news.bbc.co.uk/2/hi/programmes/click_online/8297237.stm"/>
    <hyperlink ref="E52" r:id="rId2" display="http://www.uoguelph.ca/~whulet/OGN/Vol1Issue1/Glen_Estill.htm"/>
    <hyperlink ref="E3" location="'1.Home'!A1" display="Please review disclaimer on the Home tab."/>
    <hyperlink ref="F14" location="Ref1" display="Ref1"/>
    <hyperlink ref="F15" location="Ref1" display="Ref1"/>
    <hyperlink ref="F16" location="Ref1" display="Ref1"/>
    <hyperlink ref="F17" location="Ref1" display="Ref1"/>
    <hyperlink ref="F22" location="Ref1" display="Ref1"/>
    <hyperlink ref="F24" location="Ref1" display="Ref1"/>
    <hyperlink ref="F25" location="Ref1" display="Ref1"/>
    <hyperlink ref="F26" location="Ref1" display="Ref1"/>
    <hyperlink ref="F28" location="Ref1" display="Ref1"/>
    <hyperlink ref="F29" location="Ref1" display="Ref1"/>
    <hyperlink ref="F30" location="Ref1" display="Ref1"/>
    <hyperlink ref="F32" location="Ref1" display="Ref1"/>
    <hyperlink ref="F34" location="Ref1" display="Ref1"/>
    <hyperlink ref="F18" location="Ref2" display="Ref2"/>
    <hyperlink ref="F19" location="Ref3" display="Ref3"/>
    <hyperlink ref="F20" location="Ref4" display="Ref4"/>
    <hyperlink ref="F33" location="Ref5" display="Ref5"/>
    <hyperlink ref="F35" location="Ref5" display="Ref5"/>
    <hyperlink ref="F37" location="Ref6" display="Ref6"/>
    <hyperlink ref="F38:F42" location="Ref7" display="Ref7"/>
  </hyperlinks>
  <printOptions/>
  <pageMargins left="0.7" right="0.7" top="0.75" bottom="0.75" header="0.3" footer="0.3"/>
  <pageSetup horizontalDpi="600" verticalDpi="600" orientation="landscape" scale="53" r:id="rId3"/>
  <headerFooter>
    <oddHeader>&amp;L&amp;F&amp;R&amp;A</oddHeader>
    <oddFooter>&amp;LLast modified by user: &amp;D&amp;RPage &amp;P of &amp;N</oddFooter>
  </headerFooter>
  <colBreaks count="2" manualBreakCount="2">
    <brk id="2" max="65535" man="1"/>
    <brk id="7" min="6" max="5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Matt</cp:lastModifiedBy>
  <cp:lastPrinted>2010-11-21T01:07:16Z</cp:lastPrinted>
  <dcterms:created xsi:type="dcterms:W3CDTF">2010-02-09T22:08:38Z</dcterms:created>
  <dcterms:modified xsi:type="dcterms:W3CDTF">2010-12-10T04:30:18Z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