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70" windowHeight="14250"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definedNames>
    <definedName name="assump_1">'6.Assumptions &amp; References'!$C$12</definedName>
    <definedName name="assump_10">'6.Assumptions &amp; References'!$C$55</definedName>
    <definedName name="assump_11">'6.Assumptions &amp; References'!$C$69</definedName>
    <definedName name="assump_12">'6.Assumptions &amp; References'!$C$73</definedName>
    <definedName name="assump_2">'6.Assumptions &amp; References'!$C$15</definedName>
    <definedName name="assump_3">'6.Assumptions &amp; References'!$C$16</definedName>
    <definedName name="assump_4">'6.Assumptions &amp; References'!$C$19</definedName>
    <definedName name="assump_5">'6.Assumptions &amp; References'!$C$22</definedName>
    <definedName name="assump_6">'6.Assumptions &amp; References'!$C$29</definedName>
    <definedName name="assump_7">'6.Assumptions &amp; References'!$C$36</definedName>
    <definedName name="assump_8">'6.Assumptions &amp; References'!$C$43</definedName>
    <definedName name="assump_9">'6.Assumptions &amp; References'!$C$51</definedName>
    <definedName name="_xlnm.Print_Area" localSheetId="0">'1.Home'!$C$3:$K$42</definedName>
    <definedName name="_xlnm.Print_Area" localSheetId="1">'2.Introduction'!$C$3:$L$73</definedName>
    <definedName name="_xlnm.Print_Area" localSheetId="2">'3.Inputs'!$C$3:$L$24</definedName>
    <definedName name="_xlnm.Print_Area" localSheetId="3">'4.Executive Summary'!$C$3:$L$48</definedName>
    <definedName name="_xlnm.Print_Area" localSheetId="4">'5.Projected Savings'!$C$3:$L$50</definedName>
    <definedName name="_xlnm.Print_Area" localSheetId="5">'6.Assumptions &amp; References'!$C$3:$L$80</definedName>
  </definedNames>
  <calcPr fullCalcOnLoad="1"/>
</workbook>
</file>

<file path=xl/sharedStrings.xml><?xml version="1.0" encoding="utf-8"?>
<sst xmlns="http://schemas.openxmlformats.org/spreadsheetml/2006/main" count="250" uniqueCount="182">
  <si>
    <t>Conservative cost estimates of electric T8 ballasts by size</t>
  </si>
  <si>
    <t>For small ballasts (1-2 Bulbs/Ballast) cost is assumed to be $20</t>
  </si>
  <si>
    <t>For larger ballasts (3-4 Bulbs/Ballast) cost is assumed to be $35</t>
  </si>
  <si>
    <t>Assumes all initial ballasts require replacement</t>
  </si>
  <si>
    <t xml:space="preserve">This calculation assumes a 5 day work week with 52 work weeks in a given year. </t>
  </si>
  <si>
    <t>*   Enlist the help of informal eco-leaders in your company to help motivate others to change</t>
  </si>
  <si>
    <t>Executive Summary</t>
  </si>
  <si>
    <t>Summary of Savings for Your Organization</t>
  </si>
  <si>
    <t>Implementation Considerations</t>
  </si>
  <si>
    <t>Year 1</t>
  </si>
  <si>
    <t>Year 2</t>
  </si>
  <si>
    <t>Year 3</t>
  </si>
  <si>
    <t>Year 4</t>
  </si>
  <si>
    <t>Year 5</t>
  </si>
  <si>
    <t xml:space="preserve">Disclaimer:  </t>
  </si>
  <si>
    <t>Baseline</t>
  </si>
  <si>
    <t>Example</t>
  </si>
  <si>
    <t>Government Of Canada target inflation rate is 2%</t>
  </si>
  <si>
    <t xml:space="preserve">Reference </t>
  </si>
  <si>
    <t>Economic</t>
  </si>
  <si>
    <t xml:space="preserve">Labour Rate for Electrician in the Toronto Area </t>
  </si>
  <si>
    <t xml:space="preserve">*   Organize an internal campaign around turning off the lights and to educate people on the savings </t>
  </si>
  <si>
    <t>*    Post signs to help remind people to turn off the lights before leaving the office</t>
  </si>
  <si>
    <t>Reference:</t>
  </si>
  <si>
    <t>Current Lighting System</t>
  </si>
  <si>
    <t>New Lighting System</t>
  </si>
  <si>
    <t>Introduction</t>
  </si>
  <si>
    <t>Assuming the cost of Ballasts remain constant in real dollars.</t>
  </si>
  <si>
    <t>Labour assumed to increase at the Government Of Canada target inflation, 2%</t>
  </si>
  <si>
    <t xml:space="preserve">Highly conservative estimate of electricity inflation based on target Government of Canada inflation rate (2%) </t>
  </si>
  <si>
    <t xml:space="preserve">For a less conservative estimate of savings average electricity rate inflation by US department of labour 3.7% </t>
  </si>
  <si>
    <t xml:space="preserve">In Canada the average cost of electricity is $0.087. </t>
  </si>
  <si>
    <t xml:space="preserve">An organization which currently uses 500 T12 lamps has decided to replace all their lamps with new efficient T8 lamps. This upgrade also requires the replacement of the current magnetic ballasts with electrical ballasts. The new lighting will cost $4/lamp and $20/ballast which will each support two lamps. The new lighting system is compatible with the organization's existing light fixtures therefore no cost is associated with new fixtures. The installation of each lamp and ballast must be done by an electrician at the typical rate of $37/hr. Each ballast requires 15 minutes to install and each lamp requires 3 minutes to install.
Each lamp has a 30,000 hour lifetime. It is assumed that all lamps will be replaced after 28,000 hours of operation. The organization is assumed to operate 12 hours a day, 260 days a year. This means that the lamps will be replaced every eight years.  The ballasts have an average lifetime of 33,000 hours and will have to be replaced after at this point. </t>
  </si>
  <si>
    <t>Assuming that the kg CO2/kWh remains constant for the duration of the project. This would change if grid energy changes.</t>
  </si>
  <si>
    <r>
      <rPr>
        <sz val="11"/>
        <rFont val="Calibri"/>
        <family val="2"/>
      </rPr>
      <t>Linear fluorescent retrofit calculator tool. Retrieved 02/07, 2010, from</t>
    </r>
    <r>
      <rPr>
        <u val="single"/>
        <sz val="11"/>
        <color indexed="12"/>
        <rFont val="Calibri"/>
        <family val="2"/>
      </rPr>
      <t xml:space="preserve">
http://www.gelighting.com/na/business_lighting/education_resources/tools_software/lfl_calculator/index.htm </t>
    </r>
  </si>
  <si>
    <t>Department of Energy estimates the mean ballast lifetime at 33000 hours based on discussions with various facilities managers.</t>
  </si>
  <si>
    <r>
      <rPr>
        <sz val="11"/>
        <rFont val="Calibri"/>
        <family val="2"/>
      </rPr>
      <t xml:space="preserve">Inflation control target. (2009). Retrieved 02/07, 2010, from </t>
    </r>
    <r>
      <rPr>
        <u val="single"/>
        <sz val="11"/>
        <color indexed="12"/>
        <rFont val="Calibri"/>
        <family val="2"/>
      </rPr>
      <t xml:space="preserve">http://www.bankofcanada.ca/en/backgrounders/bg-i3.html </t>
    </r>
  </si>
  <si>
    <r>
      <rPr>
        <sz val="11"/>
        <rFont val="Calibri"/>
        <family val="2"/>
      </rPr>
      <t>BUREAU OF LABOR &amp; STATISTICS DATABASES: Consumer price index - average price data: US city average, electricity per
500kWh (1999-2009). (2009). Retrieved 02/09, 2010, from</t>
    </r>
    <r>
      <rPr>
        <u val="single"/>
        <sz val="11"/>
        <color indexed="12"/>
        <rFont val="Calibri"/>
        <family val="2"/>
      </rPr>
      <t xml:space="preserve"> http://www.bls.gov/data/ </t>
    </r>
  </si>
  <si>
    <r>
      <rPr>
        <sz val="11"/>
        <rFont val="Calibri"/>
        <family val="2"/>
      </rPr>
      <t>Straight T8 fluorescent tubes. (2010). Retrieved 02/07, 2010, from</t>
    </r>
    <r>
      <rPr>
        <u val="single"/>
        <sz val="11"/>
        <color indexed="12"/>
        <rFont val="Calibri"/>
        <family val="2"/>
      </rPr>
      <t xml:space="preserve"> http://www.elightbulbs.com/Straight-T8-Fluorescent-Tubes </t>
    </r>
  </si>
  <si>
    <r>
      <rPr>
        <sz val="11"/>
        <rFont val="Calibri"/>
        <family val="2"/>
      </rPr>
      <t>T8 fluorescent ballasts. (2010). Retrieved 02/07, 2010, from</t>
    </r>
    <r>
      <rPr>
        <u val="single"/>
        <sz val="11"/>
        <color indexed="12"/>
        <rFont val="Calibri"/>
        <family val="2"/>
      </rPr>
      <t xml:space="preserve"> http://www.elightbulbs.com/T8-Fluorescent-Ballasts </t>
    </r>
  </si>
  <si>
    <r>
      <rPr>
        <sz val="11"/>
        <rFont val="Calibri"/>
        <family val="2"/>
      </rPr>
      <t xml:space="preserve">Wages and salaries from the labour market information (LMI). (2008). Retrieved 02/07, 2010, from
</t>
    </r>
    <r>
      <rPr>
        <u val="single"/>
        <sz val="11"/>
        <color indexed="12"/>
        <rFont val="Calibri"/>
        <family val="2"/>
      </rPr>
      <t xml:space="preserve">http://www.labourmarketinformation.ca/standard.aspx?ppid=81&amp;lcode=E&amp;prov=35&amp;gaid=0&amp;occ=7241&amp;job=&amp;search_key=1&amp;search_type=&amp;employer_potential=&amp;new_search= </t>
    </r>
  </si>
  <si>
    <t>*Note the given kg of CO2 / kWh is an average of the listed sources</t>
  </si>
  <si>
    <r>
      <rPr>
        <sz val="11"/>
        <rFont val="Calibri"/>
        <family val="2"/>
      </rPr>
      <t xml:space="preserve">Emissions calculator. (2009). Retrieved 02/07, 2010, from </t>
    </r>
    <r>
      <rPr>
        <u val="single"/>
        <sz val="11"/>
        <color indexed="12"/>
        <rFont val="Calibri"/>
        <family val="2"/>
      </rPr>
      <t xml:space="preserve">http://www.cleanerandgreener.org/resources/pollutioncalculator.html </t>
    </r>
  </si>
  <si>
    <r>
      <rPr>
        <sz val="11"/>
        <rFont val="Calibri"/>
        <family val="2"/>
      </rPr>
      <t>Linear fluorescent system guide. Retrieved 02/07, 2010, from</t>
    </r>
    <r>
      <rPr>
        <u val="single"/>
        <sz val="11"/>
        <color indexed="12"/>
        <rFont val="Calibri"/>
        <family val="2"/>
      </rPr>
      <t xml:space="preserve">
http://www.gelighting.com/na/business_lighting/education_resources/literature_library/ballast/downloads/ge_lfl_system_guide.pdf </t>
    </r>
  </si>
  <si>
    <r>
      <rPr>
        <sz val="11"/>
        <rFont val="Calibri"/>
        <family val="2"/>
      </rPr>
      <t xml:space="preserve">Carbon Dioxide Emissions from the Generation of Electric Power in the United States. (2000).
Retrieved 02/17, 2010. from </t>
    </r>
    <r>
      <rPr>
        <u val="single"/>
        <sz val="11"/>
        <color indexed="12"/>
        <rFont val="Calibri"/>
        <family val="2"/>
      </rPr>
      <t>http://www.eia.doe.gov/cneaf/electricity/page/co2_report/co2emiss.pdf</t>
    </r>
  </si>
  <si>
    <r>
      <rPr>
        <sz val="11"/>
        <rFont val="Calibri"/>
        <family val="2"/>
      </rPr>
      <t xml:space="preserve">Calculate Emissions from your Electricity. (2007). Retrieved 02/17, 2010,
from </t>
    </r>
    <r>
      <rPr>
        <u val="single"/>
        <sz val="11"/>
        <color indexed="12"/>
        <rFont val="Calibri"/>
        <family val="2"/>
      </rPr>
      <t>http://www.plugintogreencanada.com/step1_elec_only_calc.php</t>
    </r>
  </si>
  <si>
    <r>
      <t xml:space="preserve">Average mass (kg) of CO2 per 1000kWh of electricity </t>
    </r>
    <r>
      <rPr>
        <b/>
        <sz val="12"/>
        <color indexed="8"/>
        <rFont val="Calibri"/>
        <family val="2"/>
      </rPr>
      <t>Ontario</t>
    </r>
  </si>
  <si>
    <t>References for different grids are supplied, if your company operates in a different grid than Ontario.</t>
  </si>
  <si>
    <r>
      <t xml:space="preserve">Average mass (kg) of CO2 per 1000kWh of electricity </t>
    </r>
    <r>
      <rPr>
        <b/>
        <sz val="12"/>
        <color indexed="8"/>
        <rFont val="Calibri"/>
        <family val="2"/>
      </rPr>
      <t>USA</t>
    </r>
  </si>
  <si>
    <r>
      <t xml:space="preserve">Average mass (kg) of CO2 per 1000kWh of electricity </t>
    </r>
    <r>
      <rPr>
        <b/>
        <sz val="12"/>
        <color indexed="8"/>
        <rFont val="Calibri"/>
        <family val="2"/>
      </rPr>
      <t>Canada</t>
    </r>
  </si>
  <si>
    <t>Welcome to Your ECM Calculator</t>
  </si>
  <si>
    <t>Last Modified by User:</t>
  </si>
  <si>
    <r>
      <rPr>
        <sz val="11"/>
        <color indexed="12"/>
        <rFont val="Calibri"/>
        <family val="2"/>
      </rPr>
      <t>For the most recent version of this ECM, and links to other useful analysis tools, please click here to go to</t>
    </r>
    <r>
      <rPr>
        <u val="single"/>
        <sz val="11"/>
        <color indexed="12"/>
        <rFont val="Calibri"/>
        <family val="2"/>
      </rPr>
      <t xml:space="preserve"> http://www.appropedia.org/Category:ECM</t>
    </r>
  </si>
  <si>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</si>
  <si>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</si>
  <si>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</si>
  <si>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</si>
  <si>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</si>
  <si>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</si>
  <si>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</si>
  <si>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Default Values</t>
  </si>
  <si>
    <t>purple</t>
  </si>
  <si>
    <t>Summary Charts</t>
  </si>
  <si>
    <t>blue</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</si>
  <si>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</si>
  <si>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</si>
  <si>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</si>
  <si>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click here to view the complete list of Assumptions.</t>
  </si>
  <si>
    <t>Continue with your analysis by proceeding to the Instructions.</t>
  </si>
  <si>
    <t>ECM022 - Incandescent to CFL</t>
  </si>
  <si>
    <t>Please review the disclaimer on the Home tab.</t>
  </si>
  <si>
    <t>T12 to T8 fluorescent lamp upgrade</t>
  </si>
  <si>
    <t>Inputs</t>
  </si>
  <si>
    <t>Assumptions &amp; References</t>
  </si>
  <si>
    <t>Input variable name</t>
  </si>
  <si>
    <t xml:space="preserve">Using the most accurate numbers you can reasonably determine from your organizations typical operations, complete the input chart below. If you anticipate inflation of electricity and labor costs over the five-year study period, enter these rates in the appropriate cells (enter 0% to assume no inflation). The power ratings and current usage patterns will help to estimate the savings your particular organization can expect, so be sure to answer as carefully and precisely as possible.  </t>
  </si>
  <si>
    <t>Linear Fluorescent Retrofit</t>
  </si>
  <si>
    <t xml:space="preserve">Bulbs for fluorescent light fixtures come in various guises, but two common versions are the T12 and T8. In these names, the 'T' refers to the bulbs tubular shape (with electrical connections at both ends), and the number is the diameter of the tube measured in eights of an inch; that is the T12 has a diameter of 12/8" or 1.5", while the T8 has a diameter of 8/8" or 1". Generally speaking, the smaller diameter bulbs are more efficient light emitters, as is the case on the T12/T8 bulbs (40 W versus 32 W). Furthermore, despite lower power consumption, the T8 bulb actually emits slightly more light than the T12 (2600 lumens versus 2520 lumens). Finally the T8 bulb suffers only about 10% reduction in light emission intensity after 7,000 hours of use, versus 20% in a T12. (Source: http://www.ehow.com/about_5426758_fluorescent-t8-vs_-t12-bulbs.html) 
This tool explores the economic and environmental savings accompanying a change from T12 bulbs to T8 bulbs for your particular organization based on the inputs you use. Examine the static example below for a sample calculation estimating the real economic and environmental impact your investment can have. </t>
  </si>
  <si>
    <t>Replacing the T12 fluorescent bulbs current in use by your company with T8 fluorescent light bulbs is an easy way to save money and reduce your operating carbon footprint.  The retrofit is a very easy upgrade as most T8 lamps and ballasts are compatible with those of the T12. This tool allows you to explore the potential economic and environmental savings. Below is summary of the savings your company could achieve by making this change.</t>
  </si>
  <si>
    <t>ECM022 - T12 to T8 lamp upgrade</t>
  </si>
  <si>
    <t>Rate of labor cost inflation</t>
  </si>
  <si>
    <t>Rate of electricity cost inflation</t>
  </si>
  <si>
    <t>Cost of electricity ($/kWh)</t>
  </si>
  <si>
    <t>Number of T12 bulbs currently used</t>
  </si>
  <si>
    <t>Number of bulbs per ballast in current fixtures</t>
  </si>
  <si>
    <t>Average number of hours of daily use</t>
  </si>
  <si>
    <t>Total number of work days per year</t>
  </si>
  <si>
    <r>
      <t xml:space="preserve">Installation time, per </t>
    </r>
    <r>
      <rPr>
        <u val="single"/>
        <sz val="11"/>
        <color indexed="8"/>
        <rFont val="Calibri"/>
        <family val="2"/>
      </rPr>
      <t>ballast</t>
    </r>
    <r>
      <rPr>
        <sz val="11"/>
        <color theme="1"/>
        <rFont val="Calibri"/>
        <family val="2"/>
      </rPr>
      <t>, in hours</t>
    </r>
  </si>
  <si>
    <r>
      <t xml:space="preserve">Installation time, per </t>
    </r>
    <r>
      <rPr>
        <u val="single"/>
        <sz val="11"/>
        <color indexed="8"/>
        <rFont val="Calibri"/>
        <family val="2"/>
      </rPr>
      <t>bulb</t>
    </r>
    <r>
      <rPr>
        <sz val="11"/>
        <color theme="1"/>
        <rFont val="Calibri"/>
        <family val="2"/>
      </rPr>
      <t>, in hours</t>
    </r>
  </si>
  <si>
    <r>
      <t xml:space="preserve">Expected life of </t>
    </r>
    <r>
      <rPr>
        <u val="single"/>
        <sz val="11"/>
        <color indexed="8"/>
        <rFont val="Calibri"/>
        <family val="2"/>
      </rPr>
      <t>bulbs</t>
    </r>
    <r>
      <rPr>
        <sz val="11"/>
        <color theme="1"/>
        <rFont val="Calibri"/>
        <family val="2"/>
      </rPr>
      <t>, in hours</t>
    </r>
  </si>
  <si>
    <r>
      <t xml:space="preserve">Expected life of </t>
    </r>
    <r>
      <rPr>
        <u val="single"/>
        <sz val="11"/>
        <color indexed="8"/>
        <rFont val="Calibri"/>
        <family val="2"/>
      </rPr>
      <t>ballast</t>
    </r>
    <r>
      <rPr>
        <sz val="11"/>
        <color theme="1"/>
        <rFont val="Calibri"/>
        <family val="2"/>
      </rPr>
      <t>, in hours</t>
    </r>
  </si>
  <si>
    <t>Input variable value</t>
  </si>
  <si>
    <t>Power rating of current T12 bulbs, in Watts (W)</t>
  </si>
  <si>
    <t>CO2 emissions from grid (generation), in kg/1000kWh</t>
  </si>
  <si>
    <t>Cost of electricity, in $/kWh</t>
  </si>
  <si>
    <t>Average daily use (hours)</t>
  </si>
  <si>
    <t>Annual number of work days</t>
  </si>
  <si>
    <t>Annual energy use (kWh)</t>
  </si>
  <si>
    <t>Annual cost of lighting with current system</t>
  </si>
  <si>
    <t>Number of bulbs (T12)</t>
  </si>
  <si>
    <t>Power rating of T12 bulb (W)</t>
  </si>
  <si>
    <t>Power rating of T8 bulb (W)</t>
  </si>
  <si>
    <t>Cost of new T8 bulb ($/bulb)</t>
  </si>
  <si>
    <t>Number of bulbs per ballast</t>
  </si>
  <si>
    <t>Number of new ballasts required</t>
  </si>
  <si>
    <t>Cost of new ballast ($/ballast)</t>
  </si>
  <si>
    <t>Total cost of all new T8 bulbs</t>
  </si>
  <si>
    <t>Total cost of all new ballasts</t>
  </si>
  <si>
    <t>Ballast installation time required (hours)</t>
  </si>
  <si>
    <t>Bulb installation time required (hours)</t>
  </si>
  <si>
    <t>Total installation costs</t>
  </si>
  <si>
    <t>Total annual hardware costs</t>
  </si>
  <si>
    <t>Labour rate for installing Electrician ($/hour)</t>
  </si>
  <si>
    <t>Cumulative lighting hours (bulbs and ballasts powered)</t>
  </si>
  <si>
    <t>Total investment cost (hardware + installation)</t>
  </si>
  <si>
    <t>Annual energy cost</t>
  </si>
  <si>
    <t>Number of new bulbs purchased (T8)</t>
  </si>
  <si>
    <t>Annual net cash flow</t>
  </si>
  <si>
    <t>Cumulative net cash flow</t>
  </si>
  <si>
    <t>Risk-free rate of return</t>
  </si>
  <si>
    <t>Discounted annual net cash flow</t>
  </si>
  <si>
    <t>Risk free rate of return, as provided by the Canadian government in the form of a Treasury Bond ("T-Bond")</t>
  </si>
  <si>
    <t>1-Year</t>
  </si>
  <si>
    <t>2-Year</t>
  </si>
  <si>
    <t>3-Year</t>
  </si>
  <si>
    <t>4-Year</t>
  </si>
  <si>
    <t>5-Year</t>
  </si>
  <si>
    <t>The risk free rates are based on the 1-year Canadian treasury bill rate http://www.bank-banque-canada.ca/en/rates/tbill.html and the 2, 3 and 5 year treasury bond rates http://www.bank-banque-canada.ca/en/rates/bonds.html.  these values were last accessed May 28,2010.  The 4-year rate is a linear extrapolation between the posted 3 and 5 year treasury bond rate.</t>
  </si>
  <si>
    <t>Payback period:</t>
  </si>
  <si>
    <t>CO2 emissions from energy generation (kg/1000kWh)</t>
  </si>
  <si>
    <t>Annual reduction in CO2 emissions (kg)</t>
  </si>
  <si>
    <t>Cumulative reduction in CO2 emissions (kg)</t>
  </si>
  <si>
    <t>Environmental Impact</t>
  </si>
  <si>
    <t>CO2 emissions from generation for current lighting (kg)</t>
  </si>
  <si>
    <t>CO2 emissions from generation for new lighting (kg)</t>
  </si>
  <si>
    <t>Net present value (NPV):</t>
  </si>
  <si>
    <t>Five-year internal rate of return (IRR):</t>
  </si>
  <si>
    <t>Total annual energy use by T8 bulbs (kWh)</t>
  </si>
  <si>
    <t>Assump_1</t>
  </si>
  <si>
    <t>Assump_2</t>
  </si>
  <si>
    <t>Assump_3</t>
  </si>
  <si>
    <t>Assump_4</t>
  </si>
  <si>
    <t>Assump_6</t>
  </si>
  <si>
    <t>Assump_5</t>
  </si>
  <si>
    <t>Although the cost of physical capital, such as ballasts and bulbs, will increase with inflation, it is also likely that advances in manufacturing will reduce the costs of production. We will therefore assume that the cost of bulbs and ballasts remains constant.</t>
  </si>
  <si>
    <t>McMahon J, Liu X, Turiel I, Hakim S, Fisher D. Uncertainty and Sensitivity Analysis of Ballast Life-Cycle Cost and Payback Period. (2000). Environmental Energy and Technologies Division. Department of Energy. Retrieved 02/10, 2010 from http://www.osti.gov</t>
  </si>
  <si>
    <t>Assump_7</t>
  </si>
  <si>
    <t>Assump_8</t>
  </si>
  <si>
    <t xml:space="preserve">*Ballast prices depend on the number of bulbs per ballast, $25 is the general average, however a more specific number would provide more accurate results, especially for ballasts with more than 2 bulbs </t>
  </si>
  <si>
    <t>Assump_9</t>
  </si>
  <si>
    <t>Assump_10</t>
  </si>
  <si>
    <t>Assump_11</t>
  </si>
  <si>
    <t>Assump_12</t>
  </si>
  <si>
    <t>The following is a list of underlying assumptions, and references to substantiate such claims, on which this calculator is built and operates. Note that some of them may not be applicable to the way your particular organization operates, so adjustments should be made accordingly.</t>
  </si>
  <si>
    <t>Some portions of this document may be locked (password-protected) to prevent accidental edits during normal use. To unlock this document, enter password "greenit" (lowercase). To download a verified version of this document, visit the link on the Home tab.</t>
  </si>
  <si>
    <t>ID</t>
  </si>
  <si>
    <t>Value</t>
  </si>
  <si>
    <t>Description</t>
  </si>
  <si>
    <r>
      <rPr>
        <sz val="11"/>
        <rFont val="Calibri"/>
        <family val="2"/>
      </rPr>
      <t xml:space="preserve">Calculate Emissions from your Electricity. (2007). Retrieved 02/17, 2010, from </t>
    </r>
    <r>
      <rPr>
        <u val="single"/>
        <sz val="11"/>
        <color indexed="12"/>
        <rFont val="Calibri"/>
        <family val="2"/>
      </rPr>
      <t>http://www.plugintogreencanada.com/step1_elec_only_calc.php</t>
    </r>
  </si>
  <si>
    <t>Conservative cost estimate of T8 Florescent bulb found to be approximately $4 (constant, real dollars). High volume discounts were not considered.</t>
  </si>
  <si>
    <t>Cumulative CO2 emission reduction (kg)</t>
  </si>
  <si>
    <t>Once you are finished examining this static example, continue on to complete your own analysis.</t>
  </si>
  <si>
    <t>To visit the Assumptions &amp; References page to examine the underlying capabilities and restrictions of this calculator, click here.</t>
  </si>
  <si>
    <t>To visit the Inputs page and start a calculation unique to your organization, click here.</t>
  </si>
  <si>
    <t>Static Example</t>
  </si>
  <si>
    <t>Installation time, per ballast, in hours</t>
  </si>
  <si>
    <t>Installation time, per bulb, in hours</t>
  </si>
  <si>
    <t>Expected life of ballast, in hours</t>
  </si>
  <si>
    <t>Expected life of bulbs, in hours</t>
  </si>
  <si>
    <t>4.2 years</t>
  </si>
  <si>
    <t>Annual CO2 emission reduction (kg)</t>
  </si>
  <si>
    <t>Sometimes people are resistant to changing behaviours, particularly when they have been doing something a particular way for a long time.  You might want to try some of these things to help establish new practices around lighting:</t>
  </si>
  <si>
    <t>Annual energy savings (i.e.. cost(T12) - cost(T8))</t>
  </si>
  <si>
    <t>Discounted cumulative net cash flow</t>
  </si>
  <si>
    <t>Change to warranty or percentage of rated life if preferred.</t>
  </si>
  <si>
    <t>Assuming that the cost of T-8 light bulbs remains constant in real dollars.</t>
  </si>
  <si>
    <t>Additional Savings can be acquired by home owners who wish to implement this strategy from programs such as "Every Kilowatt Counts" run by the Ontario Power Authority</t>
  </si>
  <si>
    <r>
      <rPr>
        <sz val="11"/>
        <rFont val="Calibri"/>
        <family val="2"/>
      </rPr>
      <t>Supply Mix Advice and Recommendations. (2005). Retrieved 02/17, 2010, from</t>
    </r>
    <r>
      <rPr>
        <u val="single"/>
        <sz val="11"/>
        <color indexed="12"/>
        <rFont val="Calibri"/>
        <family val="2"/>
      </rPr>
      <t xml:space="preserve"> http://www.powerauthority.on.ca/Report_Static/1139.htm</t>
    </r>
  </si>
  <si>
    <t>Bulb lifetime is 30,000 hours, assumed that bulbs get changed at 28,000 hours. Change to warranted time to be conservative, typically when light emitted drops belowe desired 'standard'.</t>
  </si>
  <si>
    <t xml:space="preserve">High efficiency 28 W T8 Bulbs with high efficiency ballasts can produce the same light level (10%) as 40 W T12 lamps </t>
  </si>
  <si>
    <t>Electricity powers Ontario. (2009). Retrieved 02/07, 2010,from http://www.investinontario.com/siteselector/oout_506.asp</t>
  </si>
  <si>
    <t xml:space="preserve">Inflation control target. (2009). Retrieved 02/07, 2010, from http://www.bankofcanada.ca/en/backgrounders/bg-i3.html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</si>
</sst>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00"/>
    <numFmt numFmtId="174" formatCode="#,##0_ ;\-#,##0\ "/>
    <numFmt numFmtId="175" formatCode="&quot;$&quot;#,##0.00"/>
    <numFmt numFmtId="176" formatCode="&quot;$&quot;#,##0.000"/>
    <numFmt numFmtId="177" formatCode="0.0%"/>
    <numFmt numFmtId="178" formatCode="&quot;$&quot;#,##0.000_);[Red]\(&quot;$&quot;#,##0.000\)"/>
    <numFmt numFmtId="179" formatCode="[$-409]dddd\,\ mmmm\ dd\,\ yyyy"/>
    <numFmt numFmtId="180" formatCode="[$-409]h:mm:ss\ AM/PM"/>
    <numFmt numFmtId="181" formatCode="&quot;$&quot;#,##0.0"/>
    <numFmt numFmtId="182" formatCode="#,###"/>
  </numFmts>
  <fonts count="73">
    <font>
      <sz val="11"/>
      <color theme="1"/>
      <name val="Calibri"/>
      <family val="2"/>
    </font>
    <font>
      <sz val="11"/>
      <color indexed="8"/>
      <name val="Calibri"/>
      <family val="2"/>
    </font>
    <font>
      <sz val="9"/>
      <color indexed="8"/>
      <name val="Calibri"/>
      <family val="2"/>
    </font>
    <font>
      <sz val="8"/>
      <color indexed="8"/>
      <name val="Calibri"/>
      <family val="2"/>
    </font>
    <font>
      <sz val="12"/>
      <color indexed="8"/>
      <name val="Calibri"/>
      <family val="2"/>
    </font>
    <font>
      <sz val="10"/>
      <color indexed="8"/>
      <name val="Calibri"/>
      <family val="2"/>
    </font>
    <font>
      <b/>
      <sz val="11"/>
      <color indexed="8"/>
      <name val="Calibri"/>
      <family val="2"/>
    </font>
    <font>
      <sz val="8"/>
      <name val="Calibri"/>
      <family val="2"/>
    </font>
    <font>
      <b/>
      <sz val="15"/>
      <color indexed="8"/>
      <name val="Calibri"/>
      <family val="2"/>
    </font>
    <font>
      <b/>
      <u val="single"/>
      <sz val="15"/>
      <color indexed="8"/>
      <name val="Calibri"/>
      <family val="2"/>
    </font>
    <font>
      <sz val="11"/>
      <name val="Calibri"/>
      <family val="2"/>
    </font>
    <font>
      <u val="single"/>
      <sz val="11"/>
      <color indexed="8"/>
      <name val="Calibri"/>
      <family val="2"/>
    </font>
    <font>
      <u val="single"/>
      <sz val="11"/>
      <color indexed="12"/>
      <name val="Calibri"/>
      <family val="2"/>
    </font>
    <font>
      <b/>
      <sz val="14"/>
      <color indexed="8"/>
      <name val="Calibri"/>
      <family val="2"/>
    </font>
    <font>
      <i/>
      <sz val="11"/>
      <color indexed="8"/>
      <name val="Calibri"/>
      <family val="2"/>
    </font>
    <font>
      <i/>
      <sz val="12"/>
      <color indexed="8"/>
      <name val="Calibri"/>
      <family val="2"/>
    </font>
    <font>
      <sz val="15"/>
      <color indexed="8"/>
      <name val="Calibri"/>
      <family val="2"/>
    </font>
    <font>
      <b/>
      <sz val="13"/>
      <color indexed="8"/>
      <name val="Calibri"/>
      <family val="2"/>
    </font>
    <font>
      <b/>
      <sz val="9"/>
      <color indexed="8"/>
      <name val="Calibri"/>
      <family val="2"/>
    </font>
    <font>
      <sz val="11"/>
      <color indexed="12"/>
      <name val="Calibri"/>
      <family val="2"/>
    </font>
    <font>
      <b/>
      <sz val="12"/>
      <color indexed="8"/>
      <name val="Calibri"/>
      <family val="2"/>
    </font>
    <font>
      <i/>
      <sz val="10"/>
      <color indexed="8"/>
      <name val="Calibri"/>
      <family val="2"/>
    </font>
    <font>
      <b/>
      <sz val="16"/>
      <color indexed="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3"/>
      <color indexed="8"/>
      <name val="Calibri"/>
      <family val="2"/>
    </font>
    <font>
      <sz val="18"/>
      <color indexed="8"/>
      <name val="Calibri"/>
      <family val="2"/>
    </font>
    <font>
      <sz val="14"/>
      <color indexed="8"/>
      <name val="Calibri"/>
      <family val="2"/>
    </font>
    <font>
      <u val="single"/>
      <sz val="11"/>
      <color indexed="39"/>
      <name val="Calibri"/>
      <family val="2"/>
    </font>
    <font>
      <sz val="16"/>
      <color indexed="8"/>
      <name val="Calibri"/>
      <family val="2"/>
    </font>
    <font>
      <b/>
      <sz val="10"/>
      <color indexed="8"/>
      <name val="Calibri"/>
      <family val="2"/>
    </font>
    <font>
      <sz val="9.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3"/>
      <color theme="1"/>
      <name val="Calibri"/>
      <family val="2"/>
    </font>
    <font>
      <sz val="14"/>
      <color theme="1"/>
      <name val="Calibri"/>
      <family val="2"/>
    </font>
    <font>
      <sz val="16"/>
      <color theme="1"/>
      <name val="Calibri"/>
      <family val="2"/>
    </font>
    <font>
      <sz val="18"/>
      <color theme="1"/>
      <name val="Calibri"/>
      <family val="2"/>
    </font>
    <font>
      <u val="single"/>
      <sz val="11"/>
      <color theme="1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medium"/>
      <bottom style="thin"/>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double"/>
    </border>
    <border>
      <left/>
      <right style="medium"/>
      <top style="thin"/>
      <bottom style="double"/>
    </border>
    <border>
      <left/>
      <right style="thin"/>
      <top style="thin"/>
      <bottom style="thin"/>
    </border>
    <border>
      <left/>
      <right style="medium"/>
      <top style="thin"/>
      <bottom style="thin"/>
    </border>
    <border>
      <left/>
      <right style="medium"/>
      <top style="medium"/>
      <bottom style="thin"/>
    </border>
    <border>
      <left/>
      <right style="medium"/>
      <top style="thin"/>
      <bottom style="medium"/>
    </border>
    <border>
      <left style="medium"/>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style="medium"/>
      <bottom style="thin"/>
    </border>
    <border>
      <left/>
      <right/>
      <top style="thin"/>
      <bottom style="thin"/>
    </border>
    <border>
      <left/>
      <right/>
      <top style="thin"/>
      <bottom style="medium"/>
    </border>
    <border>
      <left style="thin"/>
      <right/>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top style="thin"/>
      <bottom style="medium"/>
    </border>
    <border>
      <left>
        <color indexed="63"/>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thin"/>
    </border>
    <border>
      <left style="thin"/>
      <right>
        <color indexed="63"/>
      </right>
      <top style="thin"/>
      <bottom style="medium"/>
    </border>
    <border>
      <left style="medium"/>
      <right style="medium"/>
      <top/>
      <bottom/>
    </border>
    <border>
      <left style="medium"/>
      <right style="medium"/>
      <top/>
      <bottom style="medium"/>
    </border>
    <border>
      <left style="medium"/>
      <right/>
      <top style="thin"/>
      <bottom style="double"/>
    </border>
    <border>
      <left style="medium"/>
      <right>
        <color indexed="63"/>
      </right>
      <top style="thin"/>
      <bottom style="thin"/>
    </border>
    <border>
      <left>
        <color indexed="63"/>
      </left>
      <right style="thin"/>
      <top style="medium"/>
      <bottom style="thin"/>
    </border>
    <border>
      <left style="thin"/>
      <right/>
      <top/>
      <bottom/>
    </border>
    <border>
      <left style="thin"/>
      <right/>
      <top style="thin"/>
      <bottom>
        <color indexed="63"/>
      </bottom>
    </border>
    <border>
      <left/>
      <right>
        <color indexed="63"/>
      </right>
      <top style="thin"/>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style="thin"/>
      <top>
        <color indexed="63"/>
      </top>
      <bottom>
        <color indexed="63"/>
      </bottom>
    </border>
    <border>
      <left style="medium"/>
      <right/>
      <top style="thin"/>
      <bottom/>
    </border>
    <border>
      <left style="thin"/>
      <right style="medium"/>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8">
    <xf numFmtId="0" fontId="0" fillId="0" borderId="0" xfId="0" applyFont="1" applyAlignment="1">
      <alignment/>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66" fillId="0" borderId="0" xfId="0" applyFont="1" applyFill="1" applyBorder="1" applyAlignment="1" applyProtection="1">
      <alignment horizontal="right"/>
      <protection/>
    </xf>
    <xf numFmtId="14" fontId="66" fillId="0" borderId="0" xfId="0" applyNumberFormat="1" applyFont="1" applyFill="1" applyBorder="1" applyAlignment="1" applyProtection="1">
      <alignment horizontal="left"/>
      <protection/>
    </xf>
    <xf numFmtId="0" fontId="66" fillId="0" borderId="0" xfId="0" applyFont="1" applyFill="1" applyBorder="1" applyAlignment="1" applyProtection="1">
      <alignment horizontal="left"/>
      <protection/>
    </xf>
    <xf numFmtId="0" fontId="58" fillId="0" borderId="0" xfId="54" applyFill="1" applyBorder="1" applyAlignment="1" applyProtection="1">
      <alignment/>
      <protection/>
    </xf>
    <xf numFmtId="0" fontId="10" fillId="33" borderId="0" xfId="0" applyFont="1" applyFill="1" applyAlignment="1" applyProtection="1">
      <alignment/>
      <protection/>
    </xf>
    <xf numFmtId="0" fontId="0" fillId="33" borderId="13" xfId="0" applyFill="1" applyBorder="1" applyAlignment="1" applyProtection="1">
      <alignment/>
      <protection/>
    </xf>
    <xf numFmtId="0" fontId="0" fillId="0" borderId="14" xfId="0" applyBorder="1" applyAlignment="1">
      <alignment/>
    </xf>
    <xf numFmtId="0" fontId="10" fillId="33" borderId="0" xfId="0" applyFont="1" applyFill="1" applyAlignment="1">
      <alignment/>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12" fillId="0" borderId="14" xfId="53" applyFill="1" applyBorder="1" applyAlignment="1" applyProtection="1">
      <alignment horizontal="left" vertical="center" wrapText="1"/>
      <protection/>
    </xf>
    <xf numFmtId="0" fontId="12" fillId="0" borderId="14" xfId="53" applyFill="1" applyBorder="1" applyAlignment="1" applyProtection="1">
      <alignment horizontal="left" vertical="center"/>
      <protection/>
    </xf>
    <xf numFmtId="0" fontId="0" fillId="0" borderId="14" xfId="53" applyFont="1" applyFill="1" applyBorder="1" applyAlignment="1" applyProtection="1">
      <alignment horizontal="left" vertical="center" wrapText="1"/>
      <protection/>
    </xf>
    <xf numFmtId="0" fontId="12" fillId="33" borderId="0" xfId="53" applyFill="1" applyBorder="1" applyAlignment="1" applyProtection="1">
      <alignment horizontal="left" vertical="center" wrapText="1"/>
      <protection/>
    </xf>
    <xf numFmtId="0" fontId="12" fillId="33" borderId="0" xfId="53" applyFill="1" applyBorder="1" applyAlignment="1" applyProtection="1">
      <alignment horizontal="left" vertical="center"/>
      <protection/>
    </xf>
    <xf numFmtId="0" fontId="0" fillId="33" borderId="0" xfId="53" applyFont="1" applyFill="1" applyBorder="1" applyAlignment="1" applyProtection="1">
      <alignment horizontal="left" vertical="center" wrapText="1"/>
      <protection/>
    </xf>
    <xf numFmtId="0" fontId="23" fillId="0" borderId="18" xfId="53" applyFont="1" applyFill="1" applyBorder="1" applyAlignment="1" applyProtection="1">
      <alignment horizontal="center" vertical="center" wrapText="1"/>
      <protection/>
    </xf>
    <xf numFmtId="0" fontId="23" fillId="0" borderId="19" xfId="53" applyFont="1" applyFill="1" applyBorder="1" applyAlignment="1" applyProtection="1">
      <alignment horizontal="center" vertical="center" wrapText="1"/>
      <protection/>
    </xf>
    <xf numFmtId="0" fontId="23" fillId="0" borderId="20" xfId="53"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12" fillId="0" borderId="21" xfId="53" applyFill="1" applyBorder="1" applyAlignment="1" applyProtection="1">
      <alignment horizontal="center"/>
      <protection/>
    </xf>
    <xf numFmtId="0" fontId="12" fillId="0" borderId="22" xfId="53" applyFill="1" applyBorder="1" applyAlignment="1" applyProtection="1">
      <alignment horizontal="center"/>
      <protection/>
    </xf>
    <xf numFmtId="0" fontId="12" fillId="0" borderId="23" xfId="53" applyFill="1" applyBorder="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center" vertical="center" wrapText="1"/>
      <protection/>
    </xf>
    <xf numFmtId="0" fontId="0" fillId="33" borderId="0" xfId="0" applyFill="1" applyAlignment="1" applyProtection="1">
      <alignment horizontal="left"/>
      <protection/>
    </xf>
    <xf numFmtId="0" fontId="0" fillId="0" borderId="11" xfId="0" applyFill="1" applyBorder="1" applyAlignment="1" applyProtection="1">
      <alignment horizontal="center"/>
      <protection/>
    </xf>
    <xf numFmtId="0" fontId="0" fillId="0" borderId="11" xfId="0" applyFill="1" applyBorder="1" applyAlignment="1" applyProtection="1">
      <alignment horizontal="center" vertical="center" wrapText="1"/>
      <protection/>
    </xf>
    <xf numFmtId="0" fontId="0" fillId="0" borderId="11"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left"/>
      <protection/>
    </xf>
    <xf numFmtId="0" fontId="16"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9" fillId="0" borderId="0" xfId="0" applyFont="1" applyFill="1" applyBorder="1" applyAlignment="1" applyProtection="1">
      <alignment horizontal="left"/>
      <protection/>
    </xf>
    <xf numFmtId="0" fontId="64" fillId="0" borderId="24" xfId="0" applyFont="1" applyFill="1" applyBorder="1" applyAlignment="1" applyProtection="1">
      <alignment horizontal="center" vertical="center" wrapText="1"/>
      <protection/>
    </xf>
    <xf numFmtId="0" fontId="64" fillId="34" borderId="25" xfId="0" applyFont="1" applyFill="1" applyBorder="1" applyAlignment="1" applyProtection="1">
      <alignment horizontal="center" vertical="center"/>
      <protection/>
    </xf>
    <xf numFmtId="0" fontId="64" fillId="34" borderId="26" xfId="0" applyFont="1" applyFill="1" applyBorder="1" applyAlignment="1" applyProtection="1">
      <alignment horizontal="center" vertical="center"/>
      <protection/>
    </xf>
    <xf numFmtId="0" fontId="64" fillId="34" borderId="27" xfId="0" applyFont="1" applyFill="1" applyBorder="1" applyAlignment="1" applyProtection="1">
      <alignment horizontal="center" vertical="center"/>
      <protection/>
    </xf>
    <xf numFmtId="0" fontId="0" fillId="0" borderId="14" xfId="0" applyBorder="1" applyAlignment="1" applyProtection="1">
      <alignment/>
      <protection/>
    </xf>
    <xf numFmtId="0" fontId="0" fillId="0" borderId="23" xfId="0" applyFill="1" applyBorder="1" applyAlignment="1" applyProtection="1">
      <alignment horizontal="center"/>
      <protection/>
    </xf>
    <xf numFmtId="3" fontId="0" fillId="0" borderId="18" xfId="0" applyNumberFormat="1" applyFill="1" applyBorder="1" applyAlignment="1" applyProtection="1">
      <alignment horizontal="center"/>
      <protection/>
    </xf>
    <xf numFmtId="3" fontId="0" fillId="0" borderId="19" xfId="0" applyNumberFormat="1" applyFill="1" applyBorder="1" applyAlignment="1" applyProtection="1">
      <alignment horizontal="center"/>
      <protection/>
    </xf>
    <xf numFmtId="3" fontId="0" fillId="0" borderId="20" xfId="0" applyNumberFormat="1" applyFill="1" applyBorder="1" applyAlignment="1" applyProtection="1">
      <alignment horizontal="center"/>
      <protection/>
    </xf>
    <xf numFmtId="0" fontId="0" fillId="0" borderId="21" xfId="0" applyFill="1" applyBorder="1" applyAlignment="1" applyProtection="1">
      <alignment horizontal="center"/>
      <protection/>
    </xf>
    <xf numFmtId="1" fontId="0" fillId="0" borderId="28" xfId="0" applyNumberFormat="1" applyFill="1" applyBorder="1" applyAlignment="1" applyProtection="1">
      <alignment horizontal="center"/>
      <protection/>
    </xf>
    <xf numFmtId="1" fontId="0" fillId="0" borderId="29" xfId="0" applyNumberFormat="1" applyFill="1" applyBorder="1" applyAlignment="1" applyProtection="1">
      <alignment horizontal="center"/>
      <protection/>
    </xf>
    <xf numFmtId="1" fontId="0" fillId="0" borderId="30" xfId="0" applyNumberFormat="1" applyFill="1" applyBorder="1" applyAlignment="1" applyProtection="1">
      <alignment horizontal="center"/>
      <protection/>
    </xf>
    <xf numFmtId="3" fontId="0" fillId="0" borderId="28" xfId="0" applyNumberFormat="1" applyFill="1" applyBorder="1" applyAlignment="1" applyProtection="1">
      <alignment horizontal="center"/>
      <protection/>
    </xf>
    <xf numFmtId="3" fontId="0" fillId="0" borderId="29" xfId="0" applyNumberFormat="1" applyFill="1" applyBorder="1" applyAlignment="1" applyProtection="1">
      <alignment horizontal="center"/>
      <protection/>
    </xf>
    <xf numFmtId="3" fontId="0" fillId="0" borderId="30" xfId="0" applyNumberFormat="1" applyFill="1" applyBorder="1" applyAlignment="1" applyProtection="1">
      <alignment horizontal="center"/>
      <protection/>
    </xf>
    <xf numFmtId="176" fontId="0" fillId="0" borderId="28" xfId="0" applyNumberFormat="1" applyFill="1" applyBorder="1" applyAlignment="1" applyProtection="1">
      <alignment horizontal="center"/>
      <protection/>
    </xf>
    <xf numFmtId="176" fontId="0" fillId="0" borderId="29" xfId="0" applyNumberFormat="1" applyFill="1" applyBorder="1" applyAlignment="1" applyProtection="1">
      <alignment horizontal="center"/>
      <protection/>
    </xf>
    <xf numFmtId="176" fontId="0" fillId="0" borderId="30" xfId="0" applyNumberFormat="1" applyFill="1" applyBorder="1" applyAlignment="1" applyProtection="1">
      <alignment horizontal="center"/>
      <protection/>
    </xf>
    <xf numFmtId="0" fontId="0" fillId="0" borderId="31" xfId="0" applyFill="1" applyBorder="1" applyAlignment="1" applyProtection="1">
      <alignment horizontal="center"/>
      <protection/>
    </xf>
    <xf numFmtId="172" fontId="0" fillId="0" borderId="32" xfId="0" applyNumberFormat="1" applyFill="1" applyBorder="1" applyAlignment="1" applyProtection="1">
      <alignment horizontal="center"/>
      <protection/>
    </xf>
    <xf numFmtId="172" fontId="0" fillId="0" borderId="33" xfId="0" applyNumberFormat="1" applyFill="1" applyBorder="1" applyAlignment="1" applyProtection="1">
      <alignment horizontal="center"/>
      <protection/>
    </xf>
    <xf numFmtId="172" fontId="0" fillId="0" borderId="34" xfId="0" applyNumberFormat="1" applyFill="1" applyBorder="1" applyAlignment="1" applyProtection="1">
      <alignment horizontal="center"/>
      <protection/>
    </xf>
    <xf numFmtId="3" fontId="0" fillId="0" borderId="18" xfId="0" applyNumberForma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0" fillId="0" borderId="22" xfId="0" applyFill="1" applyBorder="1" applyAlignment="1" applyProtection="1">
      <alignment horizontal="center"/>
      <protection/>
    </xf>
    <xf numFmtId="175" fontId="0" fillId="0" borderId="28" xfId="44" applyNumberFormat="1" applyFont="1" applyFill="1" applyBorder="1" applyAlignment="1" applyProtection="1">
      <alignment horizontal="center" vertical="center"/>
      <protection/>
    </xf>
    <xf numFmtId="175" fontId="0" fillId="0" borderId="29" xfId="44" applyNumberFormat="1" applyFont="1" applyFill="1" applyBorder="1" applyAlignment="1" applyProtection="1">
      <alignment horizontal="center" vertical="center"/>
      <protection/>
    </xf>
    <xf numFmtId="175" fontId="0" fillId="0" borderId="30" xfId="44" applyNumberFormat="1" applyFont="1" applyFill="1" applyBorder="1" applyAlignment="1" applyProtection="1">
      <alignment horizontal="center" vertical="center"/>
      <protection/>
    </xf>
    <xf numFmtId="0" fontId="0" fillId="0" borderId="28" xfId="0" applyFill="1" applyBorder="1" applyAlignment="1" applyProtection="1">
      <alignment/>
      <protection/>
    </xf>
    <xf numFmtId="0" fontId="0" fillId="0" borderId="30" xfId="0" applyFill="1" applyBorder="1" applyAlignment="1" applyProtection="1">
      <alignment/>
      <protection/>
    </xf>
    <xf numFmtId="172" fontId="0" fillId="0" borderId="28" xfId="0" applyNumberFormat="1" applyFill="1" applyBorder="1" applyAlignment="1" applyProtection="1">
      <alignment horizontal="center"/>
      <protection/>
    </xf>
    <xf numFmtId="172" fontId="0" fillId="0" borderId="29" xfId="0" applyNumberFormat="1" applyFill="1" applyBorder="1" applyAlignment="1" applyProtection="1">
      <alignment horizontal="center"/>
      <protection/>
    </xf>
    <xf numFmtId="172" fontId="0" fillId="0" borderId="30" xfId="0" applyNumberFormat="1" applyFill="1" applyBorder="1" applyAlignment="1" applyProtection="1">
      <alignment horizontal="center"/>
      <protection/>
    </xf>
    <xf numFmtId="0" fontId="0" fillId="0" borderId="28" xfId="0" applyNumberFormat="1" applyFill="1" applyBorder="1" applyAlignment="1" applyProtection="1">
      <alignment horizontal="center" vertical="center"/>
      <protection/>
    </xf>
    <xf numFmtId="0" fontId="0" fillId="0" borderId="29" xfId="0" applyNumberFormat="1" applyFill="1" applyBorder="1" applyAlignment="1" applyProtection="1">
      <alignment horizontal="center" vertical="center"/>
      <protection/>
    </xf>
    <xf numFmtId="0" fontId="0" fillId="0" borderId="30" xfId="0" applyNumberFormat="1" applyFill="1" applyBorder="1" applyAlignment="1" applyProtection="1">
      <alignment horizontal="center" vertical="center"/>
      <protection/>
    </xf>
    <xf numFmtId="3" fontId="0" fillId="0" borderId="28" xfId="0" applyNumberFormat="1" applyFill="1" applyBorder="1" applyAlignment="1" applyProtection="1">
      <alignment horizontal="center" vertical="center"/>
      <protection/>
    </xf>
    <xf numFmtId="3" fontId="0" fillId="0" borderId="29" xfId="0" applyNumberFormat="1" applyFill="1" applyBorder="1" applyAlignment="1" applyProtection="1">
      <alignment horizontal="center" vertical="center"/>
      <protection/>
    </xf>
    <xf numFmtId="3" fontId="0" fillId="0" borderId="30" xfId="0" applyNumberForma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172" fontId="0" fillId="0" borderId="35" xfId="0" applyNumberFormat="1" applyFill="1" applyBorder="1" applyAlignment="1" applyProtection="1">
      <alignment horizontal="center"/>
      <protection/>
    </xf>
    <xf numFmtId="172" fontId="0" fillId="0" borderId="36" xfId="0" applyNumberFormat="1" applyFill="1" applyBorder="1" applyAlignment="1" applyProtection="1">
      <alignment horizontal="center"/>
      <protection/>
    </xf>
    <xf numFmtId="172" fontId="0" fillId="0" borderId="37" xfId="0" applyNumberFormat="1" applyFill="1" applyBorder="1" applyAlignment="1" applyProtection="1">
      <alignment horizontal="center"/>
      <protection/>
    </xf>
    <xf numFmtId="175" fontId="0" fillId="0" borderId="38" xfId="44" applyNumberFormat="1" applyFont="1" applyFill="1" applyBorder="1" applyAlignment="1" applyProtection="1">
      <alignment horizontal="center" vertical="center"/>
      <protection/>
    </xf>
    <xf numFmtId="175" fontId="0" fillId="0" borderId="39" xfId="44" applyNumberFormat="1" applyFont="1" applyFill="1" applyBorder="1" applyAlignment="1" applyProtection="1">
      <alignment horizontal="center" vertical="center"/>
      <protection/>
    </xf>
    <xf numFmtId="175" fontId="0" fillId="0" borderId="40" xfId="44" applyNumberFormat="1" applyFont="1" applyFill="1" applyBorder="1" applyAlignment="1" applyProtection="1">
      <alignment horizontal="center" vertical="center"/>
      <protection/>
    </xf>
    <xf numFmtId="0" fontId="0" fillId="0" borderId="28" xfId="44" applyNumberFormat="1" applyFont="1" applyFill="1" applyBorder="1" applyAlignment="1" applyProtection="1">
      <alignment horizontal="center" vertical="center"/>
      <protection/>
    </xf>
    <xf numFmtId="0" fontId="0" fillId="0" borderId="29" xfId="44" applyNumberFormat="1" applyFont="1" applyFill="1" applyBorder="1" applyAlignment="1" applyProtection="1">
      <alignment horizontal="center" vertical="center"/>
      <protection/>
    </xf>
    <xf numFmtId="0" fontId="0" fillId="0" borderId="30" xfId="44" applyNumberFormat="1" applyFont="1" applyFill="1" applyBorder="1" applyAlignment="1" applyProtection="1">
      <alignment horizontal="center" vertical="center"/>
      <protection/>
    </xf>
    <xf numFmtId="4" fontId="0" fillId="0" borderId="28" xfId="44" applyNumberFormat="1" applyFont="1" applyFill="1" applyBorder="1" applyAlignment="1" applyProtection="1">
      <alignment horizontal="center" vertical="center"/>
      <protection/>
    </xf>
    <xf numFmtId="4" fontId="0" fillId="0" borderId="29" xfId="44" applyNumberFormat="1" applyFont="1" applyFill="1" applyBorder="1" applyAlignment="1" applyProtection="1">
      <alignment horizontal="center" vertical="center"/>
      <protection/>
    </xf>
    <xf numFmtId="4" fontId="0" fillId="0" borderId="30" xfId="44" applyNumberFormat="1" applyFont="1" applyFill="1" applyBorder="1" applyAlignment="1" applyProtection="1">
      <alignment horizontal="center" vertical="center"/>
      <protection/>
    </xf>
    <xf numFmtId="172" fontId="0" fillId="0" borderId="35" xfId="0" applyNumberFormat="1" applyFill="1" applyBorder="1" applyAlignment="1" applyProtection="1">
      <alignment horizontal="center" vertical="center"/>
      <protection/>
    </xf>
    <xf numFmtId="172" fontId="0" fillId="0" borderId="41" xfId="0" applyNumberFormat="1" applyFill="1" applyBorder="1" applyAlignment="1" applyProtection="1">
      <alignment horizontal="center" vertical="center"/>
      <protection/>
    </xf>
    <xf numFmtId="172" fontId="0" fillId="0" borderId="42" xfId="0" applyNumberFormat="1" applyFill="1" applyBorder="1" applyAlignment="1" applyProtection="1">
      <alignment horizontal="center" vertical="center"/>
      <protection/>
    </xf>
    <xf numFmtId="172" fontId="0" fillId="0" borderId="28" xfId="44" applyNumberFormat="1" applyFont="1" applyFill="1" applyBorder="1" applyAlignment="1" applyProtection="1">
      <alignment horizontal="center" vertical="center"/>
      <protection/>
    </xf>
    <xf numFmtId="172" fontId="0" fillId="0" borderId="43" xfId="44" applyNumberFormat="1" applyFont="1" applyFill="1" applyBorder="1" applyAlignment="1" applyProtection="1">
      <alignment horizontal="center" vertical="center"/>
      <protection/>
    </xf>
    <xf numFmtId="172" fontId="0" fillId="0" borderId="44" xfId="44" applyNumberFormat="1" applyFont="1" applyFill="1" applyBorder="1" applyAlignment="1" applyProtection="1">
      <alignment horizontal="center" vertical="center"/>
      <protection/>
    </xf>
    <xf numFmtId="172" fontId="1" fillId="0" borderId="28" xfId="44" applyNumberFormat="1" applyFont="1" applyFill="1" applyBorder="1" applyAlignment="1" applyProtection="1">
      <alignment horizontal="center" vertical="center"/>
      <protection/>
    </xf>
    <xf numFmtId="172" fontId="1" fillId="0" borderId="29" xfId="44" applyNumberFormat="1" applyFont="1" applyFill="1" applyBorder="1" applyAlignment="1" applyProtection="1">
      <alignment horizontal="center" vertical="center"/>
      <protection/>
    </xf>
    <xf numFmtId="172" fontId="1" fillId="0" borderId="30" xfId="44" applyNumberFormat="1" applyFont="1" applyFill="1" applyBorder="1" applyAlignment="1" applyProtection="1">
      <alignment horizontal="center" vertical="center"/>
      <protection/>
    </xf>
    <xf numFmtId="172" fontId="1" fillId="0" borderId="32" xfId="44" applyNumberFormat="1" applyFont="1" applyFill="1" applyBorder="1" applyAlignment="1" applyProtection="1">
      <alignment horizontal="center" vertical="center"/>
      <protection/>
    </xf>
    <xf numFmtId="172" fontId="1" fillId="0" borderId="33" xfId="44" applyNumberFormat="1" applyFont="1" applyFill="1" applyBorder="1" applyAlignment="1" applyProtection="1">
      <alignment horizontal="center" vertical="center"/>
      <protection/>
    </xf>
    <xf numFmtId="172" fontId="1" fillId="0" borderId="34" xfId="44" applyNumberFormat="1" applyFont="1" applyFill="1" applyBorder="1" applyAlignment="1" applyProtection="1">
      <alignment horizontal="center" vertical="center"/>
      <protection/>
    </xf>
    <xf numFmtId="172" fontId="0" fillId="0" borderId="18" xfId="0" applyNumberFormat="1" applyFill="1" applyBorder="1" applyAlignment="1" applyProtection="1">
      <alignment horizontal="center" vertical="center"/>
      <protection/>
    </xf>
    <xf numFmtId="172" fontId="0" fillId="0" borderId="19" xfId="0" applyNumberFormat="1" applyFill="1" applyBorder="1" applyAlignment="1" applyProtection="1">
      <alignment horizontal="center" vertical="center"/>
      <protection/>
    </xf>
    <xf numFmtId="172" fontId="0" fillId="0" borderId="20" xfId="0" applyNumberFormat="1" applyFill="1" applyBorder="1" applyAlignment="1" applyProtection="1">
      <alignment horizontal="center" vertical="center"/>
      <protection/>
    </xf>
    <xf numFmtId="172" fontId="0" fillId="0" borderId="28" xfId="0" applyNumberFormat="1" applyFill="1" applyBorder="1" applyAlignment="1" applyProtection="1">
      <alignment horizontal="center" vertical="center"/>
      <protection/>
    </xf>
    <xf numFmtId="172" fontId="0" fillId="0" borderId="29" xfId="0" applyNumberFormat="1" applyFill="1" applyBorder="1" applyAlignment="1" applyProtection="1">
      <alignment horizontal="center" vertical="center"/>
      <protection/>
    </xf>
    <xf numFmtId="172" fontId="0" fillId="0" borderId="30" xfId="0" applyNumberFormat="1" applyFill="1" applyBorder="1" applyAlignment="1" applyProtection="1">
      <alignment horizontal="center" vertical="center"/>
      <protection/>
    </xf>
    <xf numFmtId="10" fontId="0" fillId="0" borderId="28" xfId="0" applyNumberFormat="1" applyFill="1" applyBorder="1" applyAlignment="1" applyProtection="1">
      <alignment horizontal="center" vertical="center"/>
      <protection/>
    </xf>
    <xf numFmtId="10" fontId="0" fillId="0" borderId="29" xfId="0" applyNumberFormat="1" applyFill="1" applyBorder="1" applyAlignment="1" applyProtection="1">
      <alignment horizontal="center" vertical="center"/>
      <protection/>
    </xf>
    <xf numFmtId="10" fontId="0" fillId="0" borderId="30" xfId="0" applyNumberFormat="1" applyFill="1" applyBorder="1" applyAlignment="1" applyProtection="1">
      <alignment horizontal="center" vertical="center"/>
      <protection/>
    </xf>
    <xf numFmtId="172" fontId="0" fillId="0" borderId="32" xfId="0" applyNumberFormat="1" applyFill="1" applyBorder="1" applyAlignment="1" applyProtection="1">
      <alignment horizontal="center" vertical="center"/>
      <protection/>
    </xf>
    <xf numFmtId="172" fontId="0" fillId="0" borderId="33" xfId="0" applyNumberFormat="1" applyFill="1" applyBorder="1" applyAlignment="1" applyProtection="1">
      <alignment horizontal="center" vertical="center"/>
      <protection/>
    </xf>
    <xf numFmtId="172" fontId="0" fillId="0" borderId="34" xfId="0" applyNumberForma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172" fontId="0" fillId="0" borderId="0" xfId="0" applyNumberFormat="1" applyFill="1" applyBorder="1" applyAlignment="1" applyProtection="1">
      <alignment horizontal="center" vertical="center"/>
      <protection/>
    </xf>
    <xf numFmtId="10" fontId="0" fillId="8" borderId="45" xfId="0" applyNumberFormat="1" applyFont="1" applyFill="1" applyBorder="1" applyAlignment="1" applyProtection="1">
      <alignment horizontal="center" vertical="center"/>
      <protection/>
    </xf>
    <xf numFmtId="0" fontId="64" fillId="0" borderId="0" xfId="0" applyFont="1" applyFill="1" applyBorder="1" applyAlignment="1" applyProtection="1">
      <alignment horizontal="right" vertical="center"/>
      <protection/>
    </xf>
    <xf numFmtId="172" fontId="0" fillId="8" borderId="44" xfId="0" applyNumberFormat="1" applyFont="1" applyFill="1" applyBorder="1" applyAlignment="1" applyProtection="1">
      <alignment horizontal="center" vertical="center"/>
      <protection/>
    </xf>
    <xf numFmtId="0" fontId="0" fillId="8" borderId="46" xfId="0" applyFont="1" applyFill="1" applyBorder="1" applyAlignment="1" applyProtection="1">
      <alignment horizontal="center" vertical="center"/>
      <protection/>
    </xf>
    <xf numFmtId="0" fontId="0" fillId="0" borderId="47" xfId="0" applyFill="1" applyBorder="1" applyAlignment="1" applyProtection="1">
      <alignment horizontal="center"/>
      <protection/>
    </xf>
    <xf numFmtId="0" fontId="6" fillId="0" borderId="0" xfId="0" applyFont="1" applyFill="1" applyBorder="1" applyAlignment="1" applyProtection="1">
      <alignment horizontal="left" vertical="center" textRotation="90"/>
      <protection/>
    </xf>
    <xf numFmtId="182" fontId="0" fillId="0" borderId="18" xfId="0" applyNumberFormat="1" applyFill="1" applyBorder="1" applyAlignment="1" applyProtection="1">
      <alignment horizontal="center" vertical="center"/>
      <protection/>
    </xf>
    <xf numFmtId="182" fontId="0" fillId="0" borderId="19" xfId="0" applyNumberFormat="1" applyFill="1" applyBorder="1" applyAlignment="1" applyProtection="1">
      <alignment horizontal="center" vertical="center"/>
      <protection/>
    </xf>
    <xf numFmtId="182" fontId="0" fillId="0" borderId="20" xfId="0" applyNumberFormat="1" applyFill="1" applyBorder="1" applyAlignment="1" applyProtection="1">
      <alignment horizontal="center" vertical="center"/>
      <protection/>
    </xf>
    <xf numFmtId="182" fontId="0" fillId="0" borderId="28" xfId="0" applyNumberFormat="1" applyFill="1" applyBorder="1" applyAlignment="1" applyProtection="1">
      <alignment horizontal="center" vertical="center"/>
      <protection/>
    </xf>
    <xf numFmtId="182" fontId="0" fillId="0" borderId="29" xfId="0" applyNumberFormat="1" applyFill="1" applyBorder="1" applyAlignment="1" applyProtection="1">
      <alignment horizontal="center" vertical="center"/>
      <protection/>
    </xf>
    <xf numFmtId="182" fontId="0" fillId="0" borderId="30" xfId="0" applyNumberFormat="1" applyFill="1" applyBorder="1" applyAlignment="1" applyProtection="1">
      <alignment horizontal="center" vertical="center"/>
      <protection/>
    </xf>
    <xf numFmtId="182" fontId="0" fillId="0" borderId="32" xfId="0" applyNumberFormat="1" applyFill="1" applyBorder="1" applyAlignment="1" applyProtection="1">
      <alignment horizontal="center" vertical="center"/>
      <protection/>
    </xf>
    <xf numFmtId="182" fontId="0" fillId="0" borderId="33" xfId="0" applyNumberFormat="1" applyFill="1" applyBorder="1" applyAlignment="1" applyProtection="1">
      <alignment horizontal="center"/>
      <protection/>
    </xf>
    <xf numFmtId="182" fontId="0" fillId="0" borderId="34" xfId="0" applyNumberFormat="1"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6" xfId="0" applyFill="1" applyBorder="1" applyAlignment="1" applyProtection="1">
      <alignment horizontal="center" vertical="center" textRotation="90" wrapText="1"/>
      <protection/>
    </xf>
    <xf numFmtId="0" fontId="0" fillId="0" borderId="16" xfId="0" applyFill="1" applyBorder="1" applyAlignment="1" applyProtection="1">
      <alignment horizontal="left" textRotation="90"/>
      <protection/>
    </xf>
    <xf numFmtId="0" fontId="0" fillId="0" borderId="16" xfId="0" applyFill="1" applyBorder="1" applyAlignment="1" applyProtection="1">
      <alignment horizontal="left"/>
      <protection/>
    </xf>
    <xf numFmtId="0" fontId="0" fillId="0" borderId="17" xfId="0" applyFill="1" applyBorder="1" applyAlignment="1" applyProtection="1">
      <alignment/>
      <protection/>
    </xf>
    <xf numFmtId="0" fontId="0" fillId="33" borderId="0" xfId="0" applyFill="1" applyBorder="1" applyAlignment="1" applyProtection="1">
      <alignment horizontal="center" vertical="center" textRotation="90" wrapText="1"/>
      <protection/>
    </xf>
    <xf numFmtId="0" fontId="0" fillId="33" borderId="0" xfId="0" applyFill="1" applyBorder="1" applyAlignment="1" applyProtection="1">
      <alignment horizontal="left" textRotation="90"/>
      <protection/>
    </xf>
    <xf numFmtId="0" fontId="0" fillId="33" borderId="0" xfId="0" applyFill="1" applyBorder="1" applyAlignment="1" applyProtection="1">
      <alignment textRotation="90"/>
      <protection/>
    </xf>
    <xf numFmtId="0" fontId="0" fillId="33" borderId="0" xfId="0" applyFill="1" applyBorder="1" applyAlignment="1" applyProtection="1">
      <alignment/>
      <protection/>
    </xf>
    <xf numFmtId="0" fontId="0" fillId="19" borderId="29" xfId="0" applyNumberFormat="1" applyFont="1" applyFill="1" applyBorder="1" applyAlignment="1" applyProtection="1">
      <alignment horizontal="center" vertical="center"/>
      <protection locked="0"/>
    </xf>
    <xf numFmtId="0" fontId="4"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4" xfId="0" applyBorder="1" applyAlignment="1" applyProtection="1">
      <alignment vertical="center"/>
      <protection/>
    </xf>
    <xf numFmtId="0" fontId="0" fillId="33" borderId="0" xfId="0" applyFill="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wrapText="1"/>
      <protection/>
    </xf>
    <xf numFmtId="0" fontId="13" fillId="0" borderId="25"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66" fillId="0" borderId="28"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66" fillId="0" borderId="14" xfId="0" applyFont="1" applyFill="1" applyBorder="1" applyAlignment="1" applyProtection="1">
      <alignment vertical="center"/>
      <protection/>
    </xf>
    <xf numFmtId="0" fontId="66" fillId="33" borderId="0"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10" fontId="10" fillId="19" borderId="32" xfId="53" applyNumberFormat="1" applyFont="1" applyFill="1" applyBorder="1" applyAlignment="1" applyProtection="1">
      <alignment horizontal="center" vertical="center" wrapText="1"/>
      <protection/>
    </xf>
    <xf numFmtId="10" fontId="10" fillId="19" borderId="33" xfId="53" applyNumberFormat="1" applyFont="1" applyFill="1" applyBorder="1" applyAlignment="1" applyProtection="1">
      <alignment horizontal="center" vertical="center" wrapText="1"/>
      <protection/>
    </xf>
    <xf numFmtId="10" fontId="10" fillId="19" borderId="34" xfId="53" applyNumberFormat="1" applyFont="1" applyFill="1" applyBorder="1" applyAlignment="1" applyProtection="1">
      <alignment horizontal="center" vertical="center" wrapText="1"/>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16" fillId="0" borderId="13" xfId="0" applyFont="1" applyFill="1" applyBorder="1" applyAlignment="1" applyProtection="1">
      <alignment/>
      <protection/>
    </xf>
    <xf numFmtId="0" fontId="16" fillId="0" borderId="14" xfId="0" applyFont="1" applyFill="1" applyBorder="1" applyAlignment="1" applyProtection="1">
      <alignment/>
      <protection/>
    </xf>
    <xf numFmtId="0" fontId="16" fillId="33" borderId="0" xfId="0" applyFont="1" applyFill="1" applyAlignment="1" applyProtection="1">
      <alignment/>
      <protection/>
    </xf>
    <xf numFmtId="0" fontId="67" fillId="0" borderId="14" xfId="0" applyFont="1" applyFill="1" applyBorder="1" applyAlignment="1" applyProtection="1">
      <alignment vertical="top" wrapText="1"/>
      <protection/>
    </xf>
    <xf numFmtId="0" fontId="67" fillId="33" borderId="0" xfId="0" applyFont="1" applyFill="1" applyAlignment="1" applyProtection="1">
      <alignment vertical="top" wrapText="1"/>
      <protection/>
    </xf>
    <xf numFmtId="0" fontId="0" fillId="0" borderId="13" xfId="0" applyFill="1" applyBorder="1" applyAlignment="1" applyProtection="1">
      <alignment vertical="top" wrapText="1"/>
      <protection/>
    </xf>
    <xf numFmtId="0" fontId="0" fillId="0" borderId="14" xfId="0" applyFill="1" applyBorder="1" applyAlignment="1" applyProtection="1">
      <alignment vertical="top" wrapText="1"/>
      <protection/>
    </xf>
    <xf numFmtId="0" fontId="0" fillId="33" borderId="0" xfId="0" applyFill="1" applyAlignment="1" applyProtection="1">
      <alignment vertical="top" wrapText="1"/>
      <protection/>
    </xf>
    <xf numFmtId="0" fontId="13" fillId="0" borderId="14" xfId="0" applyFont="1" applyFill="1" applyBorder="1" applyAlignment="1" applyProtection="1">
      <alignment/>
      <protection/>
    </xf>
    <xf numFmtId="0" fontId="13" fillId="33" borderId="0" xfId="0" applyFont="1" applyFill="1" applyAlignment="1" applyProtection="1">
      <alignment/>
      <protection/>
    </xf>
    <xf numFmtId="0" fontId="6" fillId="33" borderId="0" xfId="0" applyFont="1" applyFill="1" applyAlignment="1" applyProtection="1">
      <alignment/>
      <protection/>
    </xf>
    <xf numFmtId="0" fontId="0" fillId="0" borderId="13" xfId="0" applyFont="1" applyFill="1" applyBorder="1" applyAlignment="1" applyProtection="1">
      <alignment/>
      <protection/>
    </xf>
    <xf numFmtId="0" fontId="0" fillId="33" borderId="0" xfId="0" applyFont="1" applyFill="1" applyAlignment="1" applyProtection="1">
      <alignment/>
      <protection/>
    </xf>
    <xf numFmtId="0" fontId="67" fillId="0" borderId="14" xfId="0" applyFont="1" applyFill="1" applyBorder="1" applyAlignment="1" applyProtection="1">
      <alignment horizontal="left" vertical="top" wrapText="1"/>
      <protection/>
    </xf>
    <xf numFmtId="0" fontId="67" fillId="33" borderId="0" xfId="0" applyFont="1" applyFill="1" applyAlignment="1" applyProtection="1">
      <alignment horizontal="left" vertical="top" wrapText="1"/>
      <protection/>
    </xf>
    <xf numFmtId="0" fontId="67" fillId="0" borderId="0" xfId="0" applyFont="1" applyFill="1" applyBorder="1" applyAlignment="1" applyProtection="1">
      <alignment horizontal="left" vertical="top" wrapText="1"/>
      <protection/>
    </xf>
    <xf numFmtId="0" fontId="0" fillId="0" borderId="0" xfId="0" applyAlignment="1" applyProtection="1">
      <alignment/>
      <protection/>
    </xf>
    <xf numFmtId="1" fontId="2" fillId="0" borderId="0" xfId="0" applyNumberFormat="1" applyFont="1" applyFill="1" applyBorder="1" applyAlignment="1" applyProtection="1">
      <alignment horizontal="center"/>
      <protection/>
    </xf>
    <xf numFmtId="174" fontId="2" fillId="0" borderId="0" xfId="42" applyNumberFormat="1" applyFont="1" applyFill="1" applyBorder="1" applyAlignment="1" applyProtection="1">
      <alignment horizontal="center"/>
      <protection/>
    </xf>
    <xf numFmtId="174" fontId="2" fillId="0" borderId="0" xfId="42"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6" fillId="0" borderId="48"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Fill="1" applyAlignment="1" applyProtection="1">
      <alignment/>
      <protection/>
    </xf>
    <xf numFmtId="172" fontId="1" fillId="0" borderId="18" xfId="0" applyNumberFormat="1" applyFont="1" applyFill="1" applyBorder="1" applyAlignment="1" applyProtection="1">
      <alignment horizontal="center" vertical="center"/>
      <protection/>
    </xf>
    <xf numFmtId="172" fontId="1" fillId="0" borderId="19" xfId="0" applyNumberFormat="1" applyFont="1" applyFill="1" applyBorder="1" applyAlignment="1" applyProtection="1">
      <alignment horizontal="center" vertical="center"/>
      <protection/>
    </xf>
    <xf numFmtId="172" fontId="1" fillId="0" borderId="20" xfId="0" applyNumberFormat="1" applyFont="1" applyFill="1" applyBorder="1" applyAlignment="1" applyProtection="1">
      <alignment horizontal="center" vertical="center"/>
      <protection/>
    </xf>
    <xf numFmtId="172" fontId="1" fillId="0" borderId="28" xfId="0" applyNumberFormat="1" applyFont="1" applyFill="1" applyBorder="1" applyAlignment="1" applyProtection="1">
      <alignment horizontal="center" vertical="center"/>
      <protection/>
    </xf>
    <xf numFmtId="172" fontId="1" fillId="0" borderId="29" xfId="0" applyNumberFormat="1" applyFont="1" applyFill="1" applyBorder="1" applyAlignment="1" applyProtection="1">
      <alignment horizontal="center" vertical="center"/>
      <protection/>
    </xf>
    <xf numFmtId="172" fontId="1" fillId="0" borderId="30" xfId="0" applyNumberFormat="1" applyFont="1" applyFill="1" applyBorder="1" applyAlignment="1" applyProtection="1">
      <alignment horizontal="center" vertical="center"/>
      <protection/>
    </xf>
    <xf numFmtId="3" fontId="1" fillId="0" borderId="28" xfId="0" applyNumberFormat="1" applyFont="1" applyFill="1" applyBorder="1" applyAlignment="1" applyProtection="1">
      <alignment horizontal="center" vertical="center"/>
      <protection/>
    </xf>
    <xf numFmtId="3" fontId="1" fillId="0" borderId="29" xfId="0" applyNumberFormat="1" applyFont="1" applyFill="1" applyBorder="1" applyAlignment="1" applyProtection="1">
      <alignment horizontal="center" vertical="center"/>
      <protection/>
    </xf>
    <xf numFmtId="3" fontId="1" fillId="0" borderId="30" xfId="0" applyNumberFormat="1" applyFont="1" applyFill="1" applyBorder="1" applyAlignment="1" applyProtection="1">
      <alignment horizontal="center" vertical="center"/>
      <protection/>
    </xf>
    <xf numFmtId="3" fontId="1" fillId="0" borderId="32" xfId="0" applyNumberFormat="1" applyFont="1" applyFill="1" applyBorder="1" applyAlignment="1" applyProtection="1">
      <alignment horizontal="center" vertical="center"/>
      <protection/>
    </xf>
    <xf numFmtId="3" fontId="1" fillId="0" borderId="33" xfId="0" applyNumberFormat="1" applyFont="1" applyFill="1" applyBorder="1" applyAlignment="1" applyProtection="1">
      <alignment horizontal="center" vertical="center"/>
      <protection/>
    </xf>
    <xf numFmtId="3" fontId="1" fillId="0" borderId="34"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67" fillId="0" borderId="0" xfId="0" applyFont="1" applyFill="1" applyBorder="1" applyAlignment="1" applyProtection="1">
      <alignment horizontal="left"/>
      <protection/>
    </xf>
    <xf numFmtId="0" fontId="0" fillId="19" borderId="23" xfId="0" applyNumberFormat="1" applyFill="1" applyBorder="1" applyAlignment="1" applyProtection="1">
      <alignment horizontal="center"/>
      <protection locked="0"/>
    </xf>
    <xf numFmtId="0" fontId="0" fillId="19" borderId="21" xfId="0" applyNumberFormat="1" applyFill="1" applyBorder="1" applyAlignment="1" applyProtection="1">
      <alignment horizontal="center"/>
      <protection locked="0"/>
    </xf>
    <xf numFmtId="0" fontId="0" fillId="17" borderId="21" xfId="0" applyNumberFormat="1" applyFill="1" applyBorder="1" applyAlignment="1" applyProtection="1">
      <alignment horizontal="center"/>
      <protection locked="0"/>
    </xf>
    <xf numFmtId="10" fontId="0" fillId="17" borderId="21" xfId="60" applyNumberFormat="1" applyFont="1" applyFill="1" applyBorder="1" applyAlignment="1" applyProtection="1">
      <alignment horizontal="center"/>
      <protection locked="0"/>
    </xf>
    <xf numFmtId="173" fontId="0" fillId="19" borderId="21" xfId="0" applyNumberFormat="1" applyFill="1" applyBorder="1" applyAlignment="1" applyProtection="1">
      <alignment horizontal="center"/>
      <protection locked="0"/>
    </xf>
    <xf numFmtId="0" fontId="0" fillId="19" borderId="21" xfId="0" applyFill="1" applyBorder="1" applyAlignment="1" applyProtection="1">
      <alignment horizontal="center"/>
      <protection locked="0"/>
    </xf>
    <xf numFmtId="0" fontId="9" fillId="0" borderId="14" xfId="0" applyFont="1" applyFill="1" applyBorder="1" applyAlignment="1" applyProtection="1">
      <alignment/>
      <protection/>
    </xf>
    <xf numFmtId="0" fontId="9" fillId="33" borderId="0" xfId="0" applyFont="1" applyFill="1" applyAlignment="1" applyProtection="1">
      <alignment/>
      <protection/>
    </xf>
    <xf numFmtId="0" fontId="1" fillId="0" borderId="0" xfId="0" applyFont="1" applyFill="1" applyBorder="1" applyAlignment="1" applyProtection="1">
      <alignment horizontal="left" vertical="center" wrapText="1"/>
      <protection/>
    </xf>
    <xf numFmtId="0" fontId="0" fillId="0" borderId="14" xfId="0" applyFill="1" applyBorder="1" applyAlignment="1" applyProtection="1">
      <alignment horizontal="left"/>
      <protection/>
    </xf>
    <xf numFmtId="0" fontId="0" fillId="0" borderId="13"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64" fillId="0" borderId="0"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0" xfId="0" applyFill="1" applyAlignment="1" applyProtection="1">
      <alignment vertical="top" wrapText="1"/>
      <protection/>
    </xf>
    <xf numFmtId="0" fontId="0" fillId="0" borderId="23" xfId="0" applyNumberFormat="1" applyFill="1" applyBorder="1" applyAlignment="1" applyProtection="1">
      <alignment horizontal="center"/>
      <protection/>
    </xf>
    <xf numFmtId="0" fontId="0" fillId="0" borderId="21" xfId="0" applyNumberFormat="1" applyFill="1" applyBorder="1" applyAlignment="1" applyProtection="1">
      <alignment horizontal="center"/>
      <protection/>
    </xf>
    <xf numFmtId="10" fontId="0" fillId="0" borderId="21" xfId="60" applyNumberFormat="1" applyFont="1" applyFill="1" applyBorder="1" applyAlignment="1" applyProtection="1">
      <alignment horizontal="center"/>
      <protection/>
    </xf>
    <xf numFmtId="173" fontId="0" fillId="0" borderId="21" xfId="0" applyNumberFormat="1" applyFill="1" applyBorder="1" applyAlignment="1" applyProtection="1">
      <alignment horizontal="center"/>
      <protection/>
    </xf>
    <xf numFmtId="0" fontId="6" fillId="0" borderId="0" xfId="0" applyFont="1" applyFill="1" applyBorder="1" applyAlignment="1" applyProtection="1">
      <alignment/>
      <protection/>
    </xf>
    <xf numFmtId="0" fontId="18" fillId="0" borderId="0" xfId="0" applyFont="1" applyFill="1" applyBorder="1" applyAlignment="1" applyProtection="1">
      <alignment horizontal="center" wrapText="1"/>
      <protection/>
    </xf>
    <xf numFmtId="172" fontId="18" fillId="0" borderId="0" xfId="0" applyNumberFormat="1" applyFont="1" applyFill="1" applyBorder="1" applyAlignment="1" applyProtection="1">
      <alignment horizontal="center" vertical="center"/>
      <protection/>
    </xf>
    <xf numFmtId="172" fontId="2"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3" fillId="0" borderId="16" xfId="0" applyFont="1"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Alignment="1" applyProtection="1">
      <alignment/>
      <protection/>
    </xf>
    <xf numFmtId="0" fontId="68" fillId="16" borderId="10" xfId="0" applyFont="1" applyFill="1" applyBorder="1" applyAlignment="1" applyProtection="1">
      <alignment horizontal="center" vertical="center"/>
      <protection/>
    </xf>
    <xf numFmtId="0" fontId="68" fillId="16" borderId="11" xfId="0" applyFont="1" applyFill="1" applyBorder="1" applyAlignment="1" applyProtection="1">
      <alignment horizontal="center" vertical="center"/>
      <protection/>
    </xf>
    <xf numFmtId="0" fontId="68" fillId="16" borderId="12" xfId="0" applyFont="1" applyFill="1" applyBorder="1" applyAlignment="1" applyProtection="1">
      <alignment horizontal="center" vertical="center"/>
      <protection/>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0" fillId="0" borderId="30" xfId="0" applyFill="1" applyBorder="1" applyAlignment="1" applyProtection="1">
      <alignment horizontal="left" vertical="center" wrapText="1"/>
      <protection/>
    </xf>
    <xf numFmtId="0" fontId="21" fillId="0" borderId="28" xfId="0" applyFont="1" applyFill="1" applyBorder="1" applyAlignment="1" applyProtection="1">
      <alignment horizontal="left" vertical="center" wrapText="1"/>
      <protection/>
    </xf>
    <xf numFmtId="0" fontId="21" fillId="0" borderId="29" xfId="0" applyFont="1" applyFill="1" applyBorder="1" applyAlignment="1" applyProtection="1">
      <alignment horizontal="left" vertical="center" wrapText="1"/>
      <protection/>
    </xf>
    <xf numFmtId="0" fontId="21" fillId="0" borderId="30" xfId="0" applyFont="1"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15" fillId="16" borderId="51" xfId="0" applyFont="1" applyFill="1" applyBorder="1" applyAlignment="1">
      <alignment horizontal="center" vertical="center" wrapText="1"/>
    </xf>
    <xf numFmtId="0" fontId="15" fillId="16" borderId="45" xfId="0" applyFont="1" applyFill="1" applyBorder="1" applyAlignment="1">
      <alignment horizontal="center" vertical="center" wrapText="1"/>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14" fillId="19" borderId="52" xfId="0" applyFont="1" applyFill="1" applyBorder="1" applyAlignment="1">
      <alignment horizontal="center" vertical="center" wrapText="1"/>
    </xf>
    <xf numFmtId="0" fontId="14" fillId="19" borderId="44" xfId="0" applyFont="1" applyFill="1" applyBorder="1" applyAlignment="1">
      <alignment horizontal="center" vertical="center" wrapText="1"/>
    </xf>
    <xf numFmtId="0" fontId="0" fillId="0" borderId="28"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66" fillId="17" borderId="52" xfId="0" applyFont="1" applyFill="1" applyBorder="1" applyAlignment="1" applyProtection="1">
      <alignment horizontal="center"/>
      <protection/>
    </xf>
    <xf numFmtId="0" fontId="66" fillId="17" borderId="44" xfId="0" applyFont="1" applyFill="1" applyBorder="1" applyAlignment="1" applyProtection="1">
      <alignment horizontal="center"/>
      <protection/>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14" fillId="8" borderId="53" xfId="0" applyFont="1" applyFill="1" applyBorder="1" applyAlignment="1">
      <alignment horizontal="center"/>
    </xf>
    <xf numFmtId="0" fontId="14" fillId="8" borderId="46" xfId="0" applyFont="1" applyFill="1" applyBorder="1" applyAlignment="1">
      <alignment horizontal="center"/>
    </xf>
    <xf numFmtId="0" fontId="70" fillId="16" borderId="10" xfId="0" applyFont="1" applyFill="1" applyBorder="1" applyAlignment="1" applyProtection="1">
      <alignment horizontal="center"/>
      <protection/>
    </xf>
    <xf numFmtId="0" fontId="70" fillId="16" borderId="11" xfId="0" applyFont="1" applyFill="1" applyBorder="1" applyAlignment="1" applyProtection="1">
      <alignment horizontal="center"/>
      <protection/>
    </xf>
    <xf numFmtId="0" fontId="70" fillId="16" borderId="12" xfId="0" applyFont="1" applyFill="1" applyBorder="1" applyAlignment="1" applyProtection="1">
      <alignment horizontal="center"/>
      <protection/>
    </xf>
    <xf numFmtId="0" fontId="68" fillId="16" borderId="15" xfId="0" applyFont="1" applyFill="1" applyBorder="1" applyAlignment="1" applyProtection="1">
      <alignment horizontal="center" vertical="center"/>
      <protection/>
    </xf>
    <xf numFmtId="0" fontId="68" fillId="16" borderId="16" xfId="0" applyFont="1" applyFill="1" applyBorder="1" applyAlignment="1" applyProtection="1">
      <alignment horizontal="center" vertical="center"/>
      <protection/>
    </xf>
    <xf numFmtId="0" fontId="68" fillId="16" borderId="17" xfId="0" applyFont="1" applyFill="1" applyBorder="1" applyAlignment="1" applyProtection="1">
      <alignment horizontal="center" vertical="center"/>
      <protection/>
    </xf>
    <xf numFmtId="14" fontId="66" fillId="0" borderId="54" xfId="0" applyNumberFormat="1" applyFont="1" applyFill="1" applyBorder="1" applyAlignment="1" applyProtection="1">
      <alignment horizontal="right"/>
      <protection/>
    </xf>
    <xf numFmtId="0" fontId="0" fillId="0" borderId="52" xfId="0" applyFill="1" applyBorder="1" applyAlignment="1" applyProtection="1">
      <alignment/>
      <protection/>
    </xf>
    <xf numFmtId="14" fontId="66" fillId="0" borderId="52" xfId="0" applyNumberFormat="1" applyFont="1" applyFill="1" applyBorder="1" applyAlignment="1" applyProtection="1">
      <alignment horizontal="left"/>
      <protection/>
    </xf>
    <xf numFmtId="0" fontId="0" fillId="0" borderId="43" xfId="0" applyFill="1" applyBorder="1" applyAlignment="1" applyProtection="1">
      <alignment/>
      <protection/>
    </xf>
    <xf numFmtId="0" fontId="71" fillId="0" borderId="18" xfId="54" applyFont="1" applyFill="1" applyBorder="1" applyAlignment="1" applyProtection="1">
      <alignment horizontal="center" wrapText="1"/>
      <protection/>
    </xf>
    <xf numFmtId="0" fontId="71" fillId="0" borderId="19" xfId="54" applyFont="1" applyFill="1" applyBorder="1" applyAlignment="1" applyProtection="1">
      <alignment horizontal="center" wrapText="1"/>
      <protection/>
    </xf>
    <xf numFmtId="0" fontId="71" fillId="0" borderId="20" xfId="54" applyFont="1" applyFill="1" applyBorder="1" applyAlignment="1" applyProtection="1">
      <alignment horizontal="center" wrapText="1"/>
      <protection/>
    </xf>
    <xf numFmtId="0" fontId="71" fillId="0" borderId="55" xfId="54" applyFont="1" applyFill="1" applyBorder="1" applyAlignment="1" applyProtection="1">
      <alignment horizontal="center" wrapText="1"/>
      <protection/>
    </xf>
    <xf numFmtId="0" fontId="71" fillId="0" borderId="56" xfId="54" applyFont="1" applyFill="1" applyBorder="1" applyAlignment="1" applyProtection="1">
      <alignment horizontal="center" wrapText="1"/>
      <protection/>
    </xf>
    <xf numFmtId="0" fontId="71" fillId="0" borderId="57" xfId="54" applyFont="1" applyFill="1" applyBorder="1" applyAlignment="1" applyProtection="1">
      <alignment horizontal="center" wrapText="1"/>
      <protection/>
    </xf>
    <xf numFmtId="0" fontId="66" fillId="0" borderId="58" xfId="0" applyFont="1" applyFill="1" applyBorder="1" applyAlignment="1" applyProtection="1">
      <alignment horizontal="right"/>
      <protection/>
    </xf>
    <xf numFmtId="0" fontId="66" fillId="0" borderId="53" xfId="0" applyFont="1" applyFill="1" applyBorder="1" applyAlignment="1" applyProtection="1">
      <alignment horizontal="right"/>
      <protection/>
    </xf>
    <xf numFmtId="14" fontId="66" fillId="0" borderId="59" xfId="0" applyNumberFormat="1" applyFont="1" applyFill="1" applyBorder="1" applyAlignment="1" applyProtection="1">
      <alignment horizontal="left"/>
      <protection/>
    </xf>
    <xf numFmtId="0" fontId="66" fillId="0" borderId="33" xfId="0" applyFont="1" applyFill="1" applyBorder="1" applyAlignment="1" applyProtection="1">
      <alignment horizontal="left"/>
      <protection/>
    </xf>
    <xf numFmtId="0" fontId="66" fillId="0" borderId="34" xfId="0" applyFont="1" applyFill="1" applyBorder="1" applyAlignment="1" applyProtection="1">
      <alignment horizontal="left"/>
      <protection/>
    </xf>
    <xf numFmtId="0" fontId="1" fillId="0" borderId="28" xfId="0" applyFont="1" applyFill="1" applyBorder="1" applyAlignment="1" applyProtection="1">
      <alignment horizontal="center" vertical="center" wrapText="1"/>
      <protection/>
    </xf>
    <xf numFmtId="0" fontId="1"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protection/>
    </xf>
    <xf numFmtId="0" fontId="0" fillId="0" borderId="52" xfId="0" applyFill="1" applyBorder="1" applyAlignment="1" applyProtection="1">
      <alignment horizontal="center"/>
      <protection/>
    </xf>
    <xf numFmtId="0" fontId="0" fillId="0" borderId="43" xfId="0" applyFill="1" applyBorder="1" applyAlignment="1" applyProtection="1">
      <alignment horizontal="center"/>
      <protection/>
    </xf>
    <xf numFmtId="0" fontId="12" fillId="0" borderId="54" xfId="53" applyFill="1" applyBorder="1" applyAlignment="1" applyProtection="1">
      <alignment horizontal="center"/>
      <protection/>
    </xf>
    <xf numFmtId="0" fontId="12" fillId="0" borderId="52" xfId="53" applyFill="1" applyBorder="1" applyAlignment="1" applyProtection="1">
      <alignment horizontal="center"/>
      <protection/>
    </xf>
    <xf numFmtId="0" fontId="12" fillId="0" borderId="43" xfId="53" applyFill="1" applyBorder="1" applyAlignment="1" applyProtection="1">
      <alignment horizontal="center"/>
      <protection/>
    </xf>
    <xf numFmtId="0" fontId="13" fillId="16" borderId="60" xfId="0" applyFont="1" applyFill="1" applyBorder="1" applyAlignment="1" applyProtection="1">
      <alignment horizontal="center"/>
      <protection/>
    </xf>
    <xf numFmtId="0" fontId="13" fillId="16" borderId="61" xfId="0" applyFont="1" applyFill="1" applyBorder="1" applyAlignment="1" applyProtection="1">
      <alignment horizontal="center"/>
      <protection/>
    </xf>
    <xf numFmtId="0" fontId="13" fillId="16" borderId="62" xfId="0" applyFont="1" applyFill="1" applyBorder="1" applyAlignment="1" applyProtection="1">
      <alignment horizontal="center"/>
      <protection/>
    </xf>
    <xf numFmtId="0" fontId="20" fillId="16" borderId="60" xfId="0" applyFont="1" applyFill="1" applyBorder="1" applyAlignment="1" applyProtection="1">
      <alignment horizontal="center"/>
      <protection/>
    </xf>
    <xf numFmtId="0" fontId="20" fillId="16" borderId="61" xfId="0" applyFont="1" applyFill="1" applyBorder="1" applyAlignment="1" applyProtection="1">
      <alignment horizontal="center"/>
      <protection/>
    </xf>
    <xf numFmtId="0" fontId="20" fillId="16" borderId="62" xfId="0" applyFont="1" applyFill="1" applyBorder="1" applyAlignment="1" applyProtection="1">
      <alignment horizontal="center"/>
      <protection/>
    </xf>
    <xf numFmtId="0" fontId="0" fillId="0" borderId="10" xfId="0" applyFont="1" applyFill="1" applyBorder="1" applyAlignment="1" applyProtection="1">
      <alignment horizontal="left" vertical="center" wrapText="1"/>
      <protection/>
    </xf>
    <xf numFmtId="0" fontId="22" fillId="16" borderId="60" xfId="0" applyFont="1" applyFill="1" applyBorder="1" applyAlignment="1" applyProtection="1">
      <alignment horizontal="center"/>
      <protection/>
    </xf>
    <xf numFmtId="0" fontId="22" fillId="16" borderId="61" xfId="0" applyFont="1" applyFill="1" applyBorder="1" applyAlignment="1" applyProtection="1">
      <alignment horizontal="center"/>
      <protection/>
    </xf>
    <xf numFmtId="0" fontId="22" fillId="16" borderId="62" xfId="0" applyFont="1" applyFill="1" applyBorder="1" applyAlignment="1" applyProtection="1">
      <alignment horizontal="center"/>
      <protection/>
    </xf>
    <xf numFmtId="0" fontId="1" fillId="0" borderId="18" xfId="0" applyFont="1" applyFill="1" applyBorder="1" applyAlignment="1" applyProtection="1">
      <alignment horizontal="center"/>
      <protection/>
    </xf>
    <xf numFmtId="0" fontId="6"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12" fillId="0" borderId="28" xfId="53" applyFill="1" applyBorder="1" applyAlignment="1" applyProtection="1">
      <alignment horizontal="center" vertical="center" wrapText="1"/>
      <protection/>
    </xf>
    <xf numFmtId="0" fontId="12" fillId="0" borderId="29" xfId="53" applyFill="1" applyBorder="1" applyAlignment="1" applyProtection="1">
      <alignment horizontal="center" vertical="center" wrapText="1"/>
      <protection/>
    </xf>
    <xf numFmtId="0" fontId="12" fillId="0" borderId="32" xfId="53" applyFill="1" applyBorder="1" applyAlignment="1" applyProtection="1">
      <alignment horizontal="center" vertical="center" wrapText="1"/>
      <protection/>
    </xf>
    <xf numFmtId="0" fontId="12" fillId="0" borderId="33" xfId="53" applyFill="1" applyBorder="1" applyAlignment="1" applyProtection="1">
      <alignment horizontal="center" vertical="center" wrapText="1"/>
      <protection/>
    </xf>
    <xf numFmtId="172" fontId="12" fillId="0" borderId="29" xfId="53" applyNumberFormat="1" applyFill="1" applyBorder="1" applyAlignment="1" applyProtection="1">
      <alignment horizontal="center" vertical="center" wrapText="1"/>
      <protection/>
    </xf>
    <xf numFmtId="172" fontId="12" fillId="0" borderId="30" xfId="53" applyNumberFormat="1" applyFill="1" applyBorder="1" applyAlignment="1" applyProtection="1">
      <alignment horizontal="center" vertical="center" wrapText="1"/>
      <protection/>
    </xf>
    <xf numFmtId="172" fontId="12" fillId="0" borderId="33" xfId="53" applyNumberFormat="1" applyFill="1" applyBorder="1" applyAlignment="1" applyProtection="1">
      <alignment horizontal="center" vertical="center" wrapText="1"/>
      <protection/>
    </xf>
    <xf numFmtId="172" fontId="12" fillId="0" borderId="34" xfId="53" applyNumberFormat="1" applyFill="1" applyBorder="1" applyAlignment="1" applyProtection="1">
      <alignment horizontal="center" vertical="center" wrapText="1"/>
      <protection/>
    </xf>
    <xf numFmtId="177" fontId="64" fillId="8" borderId="18" xfId="60" applyNumberFormat="1" applyFont="1" applyFill="1" applyBorder="1" applyAlignment="1" applyProtection="1">
      <alignment horizontal="center" vertical="center"/>
      <protection/>
    </xf>
    <xf numFmtId="177" fontId="64" fillId="8" borderId="19" xfId="60" applyNumberFormat="1" applyFont="1" applyFill="1" applyBorder="1" applyAlignment="1" applyProtection="1">
      <alignment horizontal="center" vertical="center"/>
      <protection/>
    </xf>
    <xf numFmtId="177" fontId="64" fillId="8" borderId="20" xfId="60" applyNumberFormat="1" applyFont="1" applyFill="1" applyBorder="1" applyAlignment="1" applyProtection="1">
      <alignment horizontal="center" vertical="center"/>
      <protection/>
    </xf>
    <xf numFmtId="177" fontId="64" fillId="8" borderId="28" xfId="60" applyNumberFormat="1" applyFont="1" applyFill="1" applyBorder="1" applyAlignment="1" applyProtection="1">
      <alignment horizontal="center" vertical="center"/>
      <protection/>
    </xf>
    <xf numFmtId="177" fontId="64" fillId="8" borderId="29" xfId="60" applyNumberFormat="1" applyFont="1" applyFill="1" applyBorder="1" applyAlignment="1" applyProtection="1">
      <alignment horizontal="center" vertical="center"/>
      <protection/>
    </xf>
    <xf numFmtId="177" fontId="64" fillId="8" borderId="30" xfId="60" applyNumberFormat="1" applyFont="1" applyFill="1" applyBorder="1" applyAlignment="1" applyProtection="1">
      <alignment horizontal="center" vertical="center"/>
      <protection/>
    </xf>
    <xf numFmtId="177" fontId="64" fillId="8" borderId="32" xfId="60" applyNumberFormat="1" applyFont="1" applyFill="1" applyBorder="1" applyAlignment="1" applyProtection="1">
      <alignment horizontal="center" vertical="center"/>
      <protection/>
    </xf>
    <xf numFmtId="177" fontId="64" fillId="8" borderId="33" xfId="60" applyNumberFormat="1" applyFont="1" applyFill="1" applyBorder="1" applyAlignment="1" applyProtection="1">
      <alignment horizontal="center" vertical="center"/>
      <protection/>
    </xf>
    <xf numFmtId="177" fontId="64" fillId="8" borderId="34" xfId="60" applyNumberFormat="1" applyFont="1" applyFill="1" applyBorder="1" applyAlignment="1" applyProtection="1">
      <alignment horizontal="center" vertical="center"/>
      <protection/>
    </xf>
    <xf numFmtId="0" fontId="1" fillId="0" borderId="18" xfId="0" applyFont="1" applyFill="1" applyBorder="1" applyAlignment="1" applyProtection="1">
      <alignment horizontal="center" wrapText="1"/>
      <protection/>
    </xf>
    <xf numFmtId="0" fontId="1" fillId="0" borderId="63" xfId="0" applyFont="1" applyFill="1" applyBorder="1" applyAlignment="1" applyProtection="1">
      <alignment horizontal="center" wrapText="1"/>
      <protection/>
    </xf>
    <xf numFmtId="0" fontId="1" fillId="0" borderId="32" xfId="0" applyFont="1" applyFill="1" applyBorder="1" applyAlignment="1" applyProtection="1">
      <alignment horizontal="center" wrapText="1"/>
      <protection/>
    </xf>
    <xf numFmtId="0" fontId="1" fillId="0" borderId="64" xfId="0" applyFont="1" applyFill="1" applyBorder="1" applyAlignment="1" applyProtection="1">
      <alignment horizontal="center" wrapText="1"/>
      <protection/>
    </xf>
    <xf numFmtId="0" fontId="72" fillId="16" borderId="60" xfId="0" applyFont="1" applyFill="1" applyBorder="1" applyAlignment="1" applyProtection="1">
      <alignment horizontal="center"/>
      <protection/>
    </xf>
    <xf numFmtId="0" fontId="72" fillId="16" borderId="61" xfId="0" applyFont="1" applyFill="1" applyBorder="1" applyAlignment="1" applyProtection="1">
      <alignment horizontal="center"/>
      <protection/>
    </xf>
    <xf numFmtId="0" fontId="72" fillId="16" borderId="62" xfId="0" applyFont="1" applyFill="1" applyBorder="1" applyAlignment="1" applyProtection="1">
      <alignment horizontal="center"/>
      <protection/>
    </xf>
    <xf numFmtId="0" fontId="1" fillId="0" borderId="10"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64" fillId="0" borderId="10" xfId="0" applyFont="1" applyFill="1" applyBorder="1" applyAlignment="1" applyProtection="1">
      <alignment horizontal="center" vertical="center" wrapText="1"/>
      <protection/>
    </xf>
    <xf numFmtId="0" fontId="64" fillId="0" borderId="11" xfId="0" applyFont="1" applyFill="1" applyBorder="1" applyAlignment="1" applyProtection="1">
      <alignment horizontal="center" vertical="center" wrapText="1"/>
      <protection/>
    </xf>
    <xf numFmtId="0" fontId="64" fillId="0" borderId="12" xfId="0" applyFont="1" applyFill="1" applyBorder="1" applyAlignment="1" applyProtection="1">
      <alignment horizontal="center" vertical="center" wrapText="1"/>
      <protection/>
    </xf>
    <xf numFmtId="0" fontId="0" fillId="0" borderId="18" xfId="0" applyFill="1" applyBorder="1" applyAlignment="1" applyProtection="1">
      <alignment horizontal="left"/>
      <protection/>
    </xf>
    <xf numFmtId="0" fontId="0" fillId="0" borderId="19" xfId="0" applyFill="1" applyBorder="1" applyAlignment="1" applyProtection="1">
      <alignment horizontal="left"/>
      <protection/>
    </xf>
    <xf numFmtId="0" fontId="0" fillId="0" borderId="20" xfId="0" applyFill="1" applyBorder="1" applyAlignment="1" applyProtection="1">
      <alignment horizontal="left"/>
      <protection/>
    </xf>
    <xf numFmtId="0" fontId="0" fillId="0" borderId="28" xfId="0" applyFill="1" applyBorder="1" applyAlignment="1" applyProtection="1">
      <alignment horizontal="left"/>
      <protection/>
    </xf>
    <xf numFmtId="0" fontId="0" fillId="0" borderId="29" xfId="0" applyFill="1" applyBorder="1" applyAlignment="1" applyProtection="1">
      <alignment horizontal="left"/>
      <protection/>
    </xf>
    <xf numFmtId="0" fontId="0" fillId="0" borderId="30" xfId="0" applyFill="1" applyBorder="1" applyAlignment="1" applyProtection="1">
      <alignment horizontal="left"/>
      <protection/>
    </xf>
    <xf numFmtId="0" fontId="0" fillId="0" borderId="28" xfId="0" applyBorder="1" applyAlignment="1" applyProtection="1">
      <alignment horizontal="left"/>
      <protection/>
    </xf>
    <xf numFmtId="0" fontId="0" fillId="0" borderId="29" xfId="0" applyBorder="1" applyAlignment="1" applyProtection="1">
      <alignment horizontal="left"/>
      <protection/>
    </xf>
    <xf numFmtId="0" fontId="0" fillId="0" borderId="30" xfId="0" applyBorder="1" applyAlignment="1" applyProtection="1">
      <alignment horizontal="left"/>
      <protection/>
    </xf>
    <xf numFmtId="0" fontId="0" fillId="0" borderId="32" xfId="0" applyBorder="1" applyAlignment="1" applyProtection="1">
      <alignment horizontal="left"/>
      <protection/>
    </xf>
    <xf numFmtId="0" fontId="0" fillId="0" borderId="33" xfId="0" applyBorder="1" applyAlignment="1" applyProtection="1">
      <alignment horizontal="left"/>
      <protection/>
    </xf>
    <xf numFmtId="0" fontId="0" fillId="0" borderId="34" xfId="0" applyBorder="1" applyAlignment="1" applyProtection="1">
      <alignment horizontal="left"/>
      <protection/>
    </xf>
    <xf numFmtId="0" fontId="8" fillId="16" borderId="60" xfId="0" applyFont="1" applyFill="1" applyBorder="1" applyAlignment="1" applyProtection="1">
      <alignment horizontal="center"/>
      <protection/>
    </xf>
    <xf numFmtId="0" fontId="8" fillId="16" borderId="61" xfId="0" applyFont="1" applyFill="1" applyBorder="1" applyAlignment="1" applyProtection="1">
      <alignment horizontal="center"/>
      <protection/>
    </xf>
    <xf numFmtId="0" fontId="8" fillId="16" borderId="62" xfId="0" applyFont="1" applyFill="1" applyBorder="1" applyAlignment="1" applyProtection="1">
      <alignment horizontal="center"/>
      <protection/>
    </xf>
    <xf numFmtId="0" fontId="67" fillId="0" borderId="0" xfId="0" applyFont="1" applyFill="1" applyBorder="1" applyAlignment="1" applyProtection="1">
      <alignment horizontal="left" vertical="top" wrapText="1"/>
      <protection/>
    </xf>
    <xf numFmtId="0" fontId="22" fillId="16" borderId="10" xfId="0" applyFont="1" applyFill="1" applyBorder="1" applyAlignment="1" applyProtection="1">
      <alignment horizontal="center"/>
      <protection/>
    </xf>
    <xf numFmtId="0" fontId="22" fillId="16" borderId="11" xfId="0" applyFont="1" applyFill="1" applyBorder="1" applyAlignment="1" applyProtection="1">
      <alignment horizontal="center"/>
      <protection/>
    </xf>
    <xf numFmtId="0" fontId="22" fillId="16" borderId="12" xfId="0" applyFont="1" applyFill="1" applyBorder="1" applyAlignment="1" applyProtection="1">
      <alignment horizontal="center"/>
      <protection/>
    </xf>
    <xf numFmtId="0" fontId="6"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177" fontId="0" fillId="8" borderId="32" xfId="60" applyNumberFormat="1" applyFont="1" applyFill="1" applyBorder="1" applyAlignment="1" applyProtection="1">
      <alignment horizontal="center" vertical="center"/>
      <protection/>
    </xf>
    <xf numFmtId="177" fontId="0" fillId="8" borderId="33" xfId="60" applyNumberFormat="1" applyFont="1" applyFill="1" applyBorder="1" applyAlignment="1" applyProtection="1">
      <alignment horizontal="center" vertical="center"/>
      <protection/>
    </xf>
    <xf numFmtId="177" fontId="0" fillId="8" borderId="34" xfId="60" applyNumberFormat="1" applyFont="1" applyFill="1" applyBorder="1" applyAlignment="1" applyProtection="1">
      <alignment horizontal="center" vertical="center"/>
      <protection/>
    </xf>
    <xf numFmtId="177" fontId="0" fillId="8" borderId="28" xfId="60" applyNumberFormat="1" applyFont="1" applyFill="1" applyBorder="1" applyAlignment="1" applyProtection="1">
      <alignment horizontal="center" vertical="center"/>
      <protection/>
    </xf>
    <xf numFmtId="177" fontId="0" fillId="8" borderId="29" xfId="60" applyNumberFormat="1" applyFont="1" applyFill="1" applyBorder="1" applyAlignment="1" applyProtection="1">
      <alignment horizontal="center" vertical="center"/>
      <protection/>
    </xf>
    <xf numFmtId="177" fontId="0" fillId="8" borderId="30" xfId="60" applyNumberFormat="1" applyFont="1" applyFill="1" applyBorder="1" applyAlignment="1" applyProtection="1">
      <alignment horizontal="center" vertical="center"/>
      <protection/>
    </xf>
    <xf numFmtId="177" fontId="0" fillId="8" borderId="18" xfId="60" applyNumberFormat="1" applyFont="1" applyFill="1" applyBorder="1" applyAlignment="1" applyProtection="1">
      <alignment horizontal="center" vertical="center"/>
      <protection/>
    </xf>
    <xf numFmtId="177" fontId="0" fillId="8" borderId="19" xfId="60" applyNumberFormat="1" applyFont="1" applyFill="1" applyBorder="1" applyAlignment="1" applyProtection="1">
      <alignment horizontal="center" vertical="center"/>
      <protection/>
    </xf>
    <xf numFmtId="177" fontId="0" fillId="8" borderId="20" xfId="60" applyNumberFormat="1" applyFont="1" applyFill="1" applyBorder="1" applyAlignment="1" applyProtection="1">
      <alignment horizontal="center" vertical="center"/>
      <protection/>
    </xf>
    <xf numFmtId="0" fontId="64" fillId="0" borderId="24" xfId="0" applyFont="1" applyFill="1" applyBorder="1" applyAlignment="1" applyProtection="1">
      <alignment horizontal="center" vertical="center" textRotation="90" wrapText="1"/>
      <protection/>
    </xf>
    <xf numFmtId="0" fontId="64" fillId="0" borderId="65" xfId="0" applyFont="1" applyFill="1" applyBorder="1" applyAlignment="1" applyProtection="1">
      <alignment horizontal="center" vertical="center" textRotation="90" wrapText="1"/>
      <protection/>
    </xf>
    <xf numFmtId="0" fontId="64" fillId="0" borderId="66" xfId="0" applyFont="1" applyFill="1" applyBorder="1" applyAlignment="1" applyProtection="1">
      <alignment horizontal="center" vertical="center" textRotation="90" wrapText="1"/>
      <protection/>
    </xf>
    <xf numFmtId="0" fontId="64" fillId="0" borderId="0" xfId="0" applyFont="1" applyFill="1" applyBorder="1" applyAlignment="1" applyProtection="1">
      <alignment horizontal="center" vertical="center" textRotation="90" wrapText="1"/>
      <protection/>
    </xf>
    <xf numFmtId="0" fontId="64" fillId="0" borderId="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textRotation="90" wrapText="1"/>
      <protection/>
    </xf>
    <xf numFmtId="0" fontId="6" fillId="0" borderId="65" xfId="0" applyFont="1" applyFill="1" applyBorder="1" applyAlignment="1" applyProtection="1">
      <alignment horizontal="center" vertical="center" textRotation="90" wrapText="1"/>
      <protection/>
    </xf>
    <xf numFmtId="0" fontId="0" fillId="0" borderId="18" xfId="0" applyFill="1" applyBorder="1" applyAlignment="1" applyProtection="1">
      <alignment horizontal="left" vertical="center" wrapText="1"/>
      <protection/>
    </xf>
    <xf numFmtId="0" fontId="0" fillId="0" borderId="20" xfId="0" applyFill="1" applyBorder="1" applyAlignment="1" applyProtection="1">
      <alignment horizontal="left" vertical="center" wrapText="1"/>
      <protection/>
    </xf>
    <xf numFmtId="0" fontId="0" fillId="0" borderId="67" xfId="0" applyFill="1" applyBorder="1" applyAlignment="1" applyProtection="1">
      <alignment horizontal="left"/>
      <protection/>
    </xf>
    <xf numFmtId="0" fontId="0" fillId="0" borderId="42" xfId="0" applyFill="1" applyBorder="1" applyAlignment="1" applyProtection="1">
      <alignment horizontal="left"/>
      <protection/>
    </xf>
    <xf numFmtId="0" fontId="0" fillId="0" borderId="68" xfId="0" applyFill="1" applyBorder="1" applyAlignment="1" applyProtection="1">
      <alignment horizontal="left"/>
      <protection/>
    </xf>
    <xf numFmtId="0" fontId="0" fillId="0" borderId="44" xfId="0" applyFill="1" applyBorder="1" applyAlignment="1" applyProtection="1">
      <alignment horizontal="left"/>
      <protection/>
    </xf>
    <xf numFmtId="0" fontId="0" fillId="0" borderId="59" xfId="0" applyFill="1" applyBorder="1" applyAlignment="1" applyProtection="1">
      <alignment horizontal="left" vertical="center"/>
      <protection/>
    </xf>
    <xf numFmtId="0" fontId="0" fillId="0" borderId="34" xfId="0" applyFill="1" applyBorder="1" applyAlignment="1" applyProtection="1">
      <alignment horizontal="left" vertical="center"/>
      <protection/>
    </xf>
    <xf numFmtId="0" fontId="0" fillId="0" borderId="43" xfId="0" applyFill="1" applyBorder="1" applyAlignment="1" applyProtection="1">
      <alignment horizontal="left" vertical="center"/>
      <protection/>
    </xf>
    <xf numFmtId="0" fontId="0" fillId="0" borderId="30" xfId="0" applyFill="1" applyBorder="1" applyAlignment="1" applyProtection="1">
      <alignment horizontal="left" vertical="center"/>
      <protection/>
    </xf>
    <xf numFmtId="0" fontId="0" fillId="0" borderId="6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32" xfId="0" applyFill="1" applyBorder="1" applyAlignment="1" applyProtection="1">
      <alignment horizontal="left"/>
      <protection/>
    </xf>
    <xf numFmtId="0" fontId="0" fillId="0" borderId="34" xfId="0" applyFill="1" applyBorder="1" applyAlignment="1" applyProtection="1">
      <alignment horizontal="left"/>
      <protection/>
    </xf>
    <xf numFmtId="0" fontId="10" fillId="0" borderId="28" xfId="53" applyFont="1" applyFill="1" applyBorder="1" applyAlignment="1" applyProtection="1">
      <alignment horizontal="left" vertical="center" wrapText="1"/>
      <protection/>
    </xf>
    <xf numFmtId="0" fontId="10" fillId="0" borderId="30" xfId="53" applyFont="1" applyFill="1" applyBorder="1" applyAlignment="1" applyProtection="1">
      <alignment horizontal="left" vertical="center" wrapText="1"/>
      <protection/>
    </xf>
    <xf numFmtId="0" fontId="10" fillId="0" borderId="38" xfId="0" applyFont="1" applyBorder="1" applyAlignment="1" applyProtection="1">
      <alignment/>
      <protection/>
    </xf>
    <xf numFmtId="0" fontId="10" fillId="0" borderId="40" xfId="0" applyFont="1" applyBorder="1" applyAlignment="1" applyProtection="1">
      <alignment/>
      <protection/>
    </xf>
    <xf numFmtId="0" fontId="0" fillId="0" borderId="28" xfId="0" applyBorder="1" applyAlignment="1" applyProtection="1">
      <alignment/>
      <protection/>
    </xf>
    <xf numFmtId="0" fontId="0" fillId="0" borderId="30" xfId="0" applyBorder="1" applyAlignment="1" applyProtection="1">
      <alignment/>
      <protection/>
    </xf>
    <xf numFmtId="0" fontId="10" fillId="0" borderId="32" xfId="0" applyFont="1" applyFill="1" applyBorder="1" applyAlignment="1" applyProtection="1">
      <alignment horizontal="left" vertical="center"/>
      <protection/>
    </xf>
    <xf numFmtId="0" fontId="10" fillId="0" borderId="34" xfId="0" applyFont="1" applyFill="1" applyBorder="1" applyAlignment="1" applyProtection="1">
      <alignment horizontal="left" vertical="center"/>
      <protection/>
    </xf>
    <xf numFmtId="0" fontId="10" fillId="0" borderId="28" xfId="0" applyFont="1" applyFill="1" applyBorder="1" applyAlignment="1" applyProtection="1">
      <alignment horizontal="left" vertical="center"/>
      <protection/>
    </xf>
    <xf numFmtId="0" fontId="10" fillId="0" borderId="30" xfId="0" applyFont="1" applyFill="1" applyBorder="1" applyAlignment="1" applyProtection="1">
      <alignment horizontal="left" vertical="center"/>
      <protection/>
    </xf>
    <xf numFmtId="0" fontId="10" fillId="0" borderId="28"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10" fillId="0" borderId="28"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0" fillId="0" borderId="28" xfId="0" applyFill="1" applyBorder="1" applyAlignment="1" applyProtection="1">
      <alignment horizontal="left" vertical="center"/>
      <protection/>
    </xf>
    <xf numFmtId="0" fontId="10" fillId="0" borderId="35" xfId="0" applyFont="1" applyBorder="1" applyAlignment="1" applyProtection="1">
      <alignment/>
      <protection/>
    </xf>
    <xf numFmtId="0" fontId="10" fillId="0" borderId="37" xfId="0" applyFont="1" applyBorder="1" applyAlignment="1" applyProtection="1">
      <alignment/>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69" xfId="0"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61"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4" xfId="0" applyFill="1" applyBorder="1" applyAlignment="1" applyProtection="1">
      <alignment horizontal="center"/>
      <protection/>
    </xf>
    <xf numFmtId="0" fontId="10" fillId="0" borderId="70" xfId="53" applyFont="1" applyFill="1" applyBorder="1" applyAlignment="1" applyProtection="1">
      <alignment horizontal="center" vertical="center" wrapText="1"/>
      <protection/>
    </xf>
    <xf numFmtId="0" fontId="10" fillId="0" borderId="0" xfId="53" applyFont="1" applyFill="1" applyBorder="1" applyAlignment="1" applyProtection="1">
      <alignment horizontal="center" vertical="center" wrapText="1"/>
      <protection/>
    </xf>
    <xf numFmtId="0" fontId="10" fillId="0" borderId="14" xfId="53" applyFont="1" applyFill="1" applyBorder="1" applyAlignment="1" applyProtection="1">
      <alignment horizontal="center" vertical="center" wrapText="1"/>
      <protection/>
    </xf>
    <xf numFmtId="0" fontId="1" fillId="0" borderId="71" xfId="0" applyFont="1" applyFill="1" applyBorder="1" applyAlignment="1" applyProtection="1">
      <alignment vertical="center" wrapText="1"/>
      <protection/>
    </xf>
    <xf numFmtId="0" fontId="1" fillId="0" borderId="72" xfId="0" applyFont="1" applyFill="1" applyBorder="1" applyAlignment="1" applyProtection="1">
      <alignment vertical="center" wrapText="1"/>
      <protection/>
    </xf>
    <xf numFmtId="0" fontId="1" fillId="0" borderId="73" xfId="0" applyFont="1" applyFill="1" applyBorder="1" applyAlignment="1" applyProtection="1">
      <alignment vertical="center" wrapText="1"/>
      <protection/>
    </xf>
    <xf numFmtId="0" fontId="1" fillId="0" borderId="74" xfId="0" applyFont="1" applyFill="1" applyBorder="1" applyAlignment="1" applyProtection="1">
      <alignment vertical="center" wrapText="1"/>
      <protection/>
    </xf>
    <xf numFmtId="0" fontId="1" fillId="0" borderId="75" xfId="0" applyFont="1" applyFill="1" applyBorder="1" applyAlignment="1" applyProtection="1">
      <alignment vertical="center" wrapText="1"/>
      <protection/>
    </xf>
    <xf numFmtId="0" fontId="1" fillId="0" borderId="76" xfId="0" applyFont="1" applyFill="1" applyBorder="1" applyAlignment="1" applyProtection="1">
      <alignment vertical="center" wrapText="1"/>
      <protection/>
    </xf>
    <xf numFmtId="0" fontId="12" fillId="0" borderId="54" xfId="53" applyFill="1" applyBorder="1" applyAlignment="1" applyProtection="1">
      <alignment vertical="center"/>
      <protection/>
    </xf>
    <xf numFmtId="0" fontId="12" fillId="0" borderId="52" xfId="53" applyFill="1" applyBorder="1" applyAlignment="1" applyProtection="1">
      <alignment vertical="center"/>
      <protection/>
    </xf>
    <xf numFmtId="0" fontId="12" fillId="0" borderId="44" xfId="53" applyFill="1" applyBorder="1" applyAlignment="1" applyProtection="1">
      <alignment vertical="center"/>
      <protection/>
    </xf>
    <xf numFmtId="0" fontId="4" fillId="0" borderId="54" xfId="0" applyFont="1" applyFill="1" applyBorder="1" applyAlignment="1" applyProtection="1">
      <alignment vertical="center"/>
      <protection/>
    </xf>
    <xf numFmtId="0" fontId="4" fillId="0" borderId="52"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10" fillId="0" borderId="54" xfId="53" applyFont="1" applyFill="1" applyBorder="1" applyAlignment="1" applyProtection="1">
      <alignment vertical="center"/>
      <protection/>
    </xf>
    <xf numFmtId="0" fontId="10" fillId="0" borderId="52" xfId="53" applyFont="1" applyFill="1" applyBorder="1" applyAlignment="1" applyProtection="1">
      <alignment vertical="center"/>
      <protection/>
    </xf>
    <xf numFmtId="0" fontId="10" fillId="0" borderId="44" xfId="53" applyFont="1" applyFill="1" applyBorder="1" applyAlignment="1" applyProtection="1">
      <alignment vertical="center"/>
      <protection/>
    </xf>
    <xf numFmtId="0" fontId="66" fillId="0" borderId="28" xfId="0" applyFont="1" applyFill="1" applyBorder="1" applyAlignment="1" applyProtection="1">
      <alignment horizontal="center" vertical="center"/>
      <protection/>
    </xf>
    <xf numFmtId="6" fontId="0" fillId="11" borderId="29" xfId="0" applyNumberFormat="1" applyFill="1" applyBorder="1" applyAlignment="1" applyProtection="1">
      <alignment horizontal="center" vertical="center"/>
      <protection locked="0"/>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2" fillId="0" borderId="29" xfId="53" applyFill="1" applyBorder="1" applyAlignment="1" applyProtection="1">
      <alignment vertical="center"/>
      <protection/>
    </xf>
    <xf numFmtId="0" fontId="12" fillId="0" borderId="30" xfId="53" applyFill="1" applyBorder="1" applyAlignment="1" applyProtection="1">
      <alignment vertical="center"/>
      <protection/>
    </xf>
    <xf numFmtId="0" fontId="1" fillId="0" borderId="29" xfId="0" applyFont="1" applyFill="1" applyBorder="1" applyAlignment="1" applyProtection="1">
      <alignment vertical="center" wrapText="1"/>
      <protection/>
    </xf>
    <xf numFmtId="0" fontId="1" fillId="0" borderId="30" xfId="0" applyFont="1" applyFill="1" applyBorder="1" applyAlignment="1" applyProtection="1">
      <alignment vertical="center" wrapText="1"/>
      <protection/>
    </xf>
    <xf numFmtId="0" fontId="66" fillId="11" borderId="29" xfId="0" applyFont="1" applyFill="1" applyBorder="1" applyAlignment="1" applyProtection="1">
      <alignment horizontal="center" vertical="center"/>
      <protection locked="0"/>
    </xf>
    <xf numFmtId="0" fontId="0" fillId="0" borderId="29" xfId="53" applyFont="1" applyFill="1" applyBorder="1" applyAlignment="1" applyProtection="1">
      <alignment vertical="center" wrapText="1"/>
      <protection/>
    </xf>
    <xf numFmtId="0" fontId="0" fillId="0" borderId="30" xfId="53" applyFont="1" applyFill="1" applyBorder="1" applyAlignment="1" applyProtection="1">
      <alignment vertical="center" wrapText="1"/>
      <protection/>
    </xf>
    <xf numFmtId="3" fontId="0" fillId="19" borderId="29" xfId="0" applyNumberFormat="1" applyFill="1" applyBorder="1" applyAlignment="1" applyProtection="1">
      <alignment horizontal="center" vertical="center"/>
      <protection locked="0"/>
    </xf>
    <xf numFmtId="0" fontId="14" fillId="0" borderId="29" xfId="0" applyFont="1" applyFill="1" applyBorder="1" applyAlignment="1" applyProtection="1">
      <alignment vertical="center"/>
      <protection/>
    </xf>
    <xf numFmtId="0" fontId="14" fillId="0" borderId="30" xfId="0" applyFont="1"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0" fillId="0" borderId="54"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12" fillId="0" borderId="54" xfId="53" applyFill="1" applyBorder="1" applyAlignment="1" applyProtection="1">
      <alignment horizontal="center" vertical="center"/>
      <protection/>
    </xf>
    <xf numFmtId="0" fontId="12" fillId="0" borderId="52" xfId="53" applyFill="1" applyBorder="1" applyAlignment="1" applyProtection="1">
      <alignment horizontal="center" vertical="center"/>
      <protection/>
    </xf>
    <xf numFmtId="0" fontId="12" fillId="0" borderId="43" xfId="53" applyFill="1" applyBorder="1" applyAlignment="1" applyProtection="1">
      <alignment horizontal="center" vertical="center"/>
      <protection/>
    </xf>
    <xf numFmtId="0" fontId="22" fillId="16" borderId="60" xfId="0" applyFont="1" applyFill="1" applyBorder="1" applyAlignment="1" applyProtection="1">
      <alignment horizontal="center" vertical="center"/>
      <protection/>
    </xf>
    <xf numFmtId="0" fontId="22" fillId="16" borderId="61" xfId="0" applyFont="1" applyFill="1" applyBorder="1" applyAlignment="1" applyProtection="1">
      <alignment horizontal="center" vertical="center"/>
      <protection/>
    </xf>
    <xf numFmtId="0" fontId="22" fillId="16" borderId="62" xfId="0" applyFont="1" applyFill="1" applyBorder="1" applyAlignment="1" applyProtection="1">
      <alignment horizontal="center" vertical="center"/>
      <protection/>
    </xf>
    <xf numFmtId="178" fontId="1" fillId="11" borderId="19" xfId="0" applyNumberFormat="1" applyFont="1" applyFill="1" applyBorder="1" applyAlignment="1" applyProtection="1">
      <alignment horizontal="center" vertical="center"/>
      <protection locked="0"/>
    </xf>
    <xf numFmtId="178" fontId="1" fillId="11" borderId="29" xfId="0" applyNumberFormat="1" applyFont="1" applyFill="1" applyBorder="1" applyAlignment="1" applyProtection="1">
      <alignment horizontal="center" vertical="center"/>
      <protection locked="0"/>
    </xf>
    <xf numFmtId="0" fontId="12" fillId="0" borderId="29" xfId="53" applyFill="1" applyBorder="1" applyAlignment="1" applyProtection="1">
      <alignment vertical="center" wrapText="1"/>
      <protection/>
    </xf>
    <xf numFmtId="0" fontId="12" fillId="0" borderId="30" xfId="53" applyFill="1" applyBorder="1" applyAlignment="1" applyProtection="1">
      <alignment vertical="center" wrapText="1"/>
      <protection/>
    </xf>
    <xf numFmtId="0" fontId="4" fillId="0" borderId="29" xfId="0" applyFont="1" applyFill="1" applyBorder="1" applyAlignment="1" applyProtection="1">
      <alignment vertical="center"/>
      <protection/>
    </xf>
    <xf numFmtId="0" fontId="4" fillId="0" borderId="30" xfId="0" applyFont="1" applyFill="1" applyBorder="1" applyAlignment="1" applyProtection="1">
      <alignment vertical="center"/>
      <protection/>
    </xf>
    <xf numFmtId="6" fontId="0" fillId="11" borderId="29" xfId="0" applyNumberFormat="1" applyFont="1" applyFill="1" applyBorder="1" applyAlignment="1" applyProtection="1">
      <alignment horizontal="center" vertical="center"/>
      <protection locked="0"/>
    </xf>
    <xf numFmtId="10" fontId="0" fillId="19" borderId="29" xfId="0" applyNumberFormat="1" applyFont="1" applyFill="1" applyBorder="1" applyAlignment="1" applyProtection="1">
      <alignment horizontal="center" vertical="center"/>
      <protection locked="0"/>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54"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1" fillId="0" borderId="44" xfId="0" applyFont="1" applyFill="1" applyBorder="1" applyAlignment="1" applyProtection="1">
      <alignment vertical="center"/>
      <protection/>
    </xf>
    <xf numFmtId="175" fontId="0" fillId="11" borderId="29" xfId="0" applyNumberFormat="1" applyFill="1" applyBorder="1" applyAlignment="1" applyProtection="1">
      <alignment horizontal="center" vertical="center"/>
      <protection locked="0"/>
    </xf>
    <xf numFmtId="0" fontId="0" fillId="19" borderId="56" xfId="0" applyFill="1" applyBorder="1" applyAlignment="1" applyProtection="1">
      <alignment horizontal="center" vertical="center"/>
      <protection locked="0"/>
    </xf>
    <xf numFmtId="0" fontId="0" fillId="19" borderId="77" xfId="0" applyFill="1" applyBorder="1" applyAlignment="1" applyProtection="1">
      <alignment horizontal="center" vertical="center"/>
      <protection locked="0"/>
    </xf>
    <xf numFmtId="0" fontId="0" fillId="19" borderId="39" xfId="0" applyFill="1" applyBorder="1" applyAlignment="1" applyProtection="1">
      <alignment horizontal="center" vertical="center"/>
      <protection locked="0"/>
    </xf>
    <xf numFmtId="0" fontId="12" fillId="0" borderId="54" xfId="53" applyFill="1" applyBorder="1" applyAlignment="1" applyProtection="1">
      <alignment vertical="center" wrapText="1"/>
      <protection/>
    </xf>
    <xf numFmtId="0" fontId="12" fillId="0" borderId="52" xfId="53" applyFill="1" applyBorder="1" applyAlignment="1" applyProtection="1">
      <alignment vertical="center" wrapText="1"/>
      <protection/>
    </xf>
    <xf numFmtId="0" fontId="12" fillId="0" borderId="44" xfId="53" applyFill="1" applyBorder="1" applyAlignment="1" applyProtection="1">
      <alignment vertical="center" wrapText="1"/>
      <protection/>
    </xf>
    <xf numFmtId="0" fontId="14" fillId="0" borderId="18"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0" fillId="19" borderId="29" xfId="0" applyFill="1" applyBorder="1" applyAlignment="1" applyProtection="1">
      <alignment horizontal="center" vertical="center"/>
      <protection locked="0"/>
    </xf>
    <xf numFmtId="0" fontId="10" fillId="0" borderId="29" xfId="53" applyFont="1" applyFill="1" applyBorder="1" applyAlignment="1" applyProtection="1">
      <alignment vertical="center"/>
      <protection/>
    </xf>
    <xf numFmtId="0" fontId="10" fillId="0" borderId="30" xfId="53" applyFont="1" applyFill="1" applyBorder="1" applyAlignment="1" applyProtection="1">
      <alignment vertical="center"/>
      <protection/>
    </xf>
    <xf numFmtId="0" fontId="13" fillId="0" borderId="26"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0" fillId="0" borderId="56" xfId="53" applyFont="1" applyFill="1" applyBorder="1" applyAlignment="1" applyProtection="1">
      <alignment horizontal="left" vertical="center" wrapText="1"/>
      <protection/>
    </xf>
    <xf numFmtId="0" fontId="10" fillId="0" borderId="57" xfId="53" applyFont="1" applyFill="1" applyBorder="1" applyAlignment="1" applyProtection="1">
      <alignment horizontal="left" vertical="center" wrapText="1"/>
      <protection/>
    </xf>
    <xf numFmtId="0" fontId="0" fillId="0" borderId="39"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33" xfId="0" applyFill="1" applyBorder="1" applyAlignment="1" applyProtection="1">
      <alignment horizontal="left" vertical="center" wrapText="1"/>
      <protection/>
    </xf>
    <xf numFmtId="0" fontId="0" fillId="0" borderId="34" xfId="0" applyFill="1" applyBorder="1" applyAlignment="1" applyProtection="1">
      <alignment horizontal="left" vertical="center" wrapText="1"/>
      <protection/>
    </xf>
    <xf numFmtId="0" fontId="4" fillId="0" borderId="28"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11" borderId="54" xfId="0" applyFont="1" applyFill="1" applyBorder="1" applyAlignment="1" applyProtection="1">
      <alignment horizontal="center" vertical="center"/>
      <protection locked="0"/>
    </xf>
    <xf numFmtId="0" fontId="4" fillId="11" borderId="64" xfId="0" applyFont="1" applyFill="1" applyBorder="1" applyAlignment="1" applyProtection="1">
      <alignment horizontal="center" vertical="center"/>
      <protection locked="0"/>
    </xf>
    <xf numFmtId="3" fontId="0" fillId="11" borderId="29" xfId="0" applyNumberFormat="1" applyFill="1" applyBorder="1" applyAlignment="1" applyProtection="1">
      <alignment horizontal="center" vertical="center"/>
      <protection locked="0"/>
    </xf>
    <xf numFmtId="0" fontId="0" fillId="11" borderId="29" xfId="0" applyFont="1" applyFill="1" applyBorder="1" applyAlignment="1" applyProtection="1">
      <alignment horizontal="center" vertical="center"/>
      <protection locked="0"/>
    </xf>
    <xf numFmtId="0" fontId="1" fillId="33" borderId="10" xfId="0" applyFont="1" applyFill="1" applyBorder="1" applyAlignment="1" applyProtection="1">
      <alignment horizontal="left" vertical="center" wrapText="1"/>
      <protection/>
    </xf>
    <xf numFmtId="0" fontId="1" fillId="33" borderId="11"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3" borderId="13"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33" borderId="78" xfId="0" applyFont="1" applyFill="1" applyBorder="1" applyAlignment="1" applyProtection="1">
      <alignment horizontal="left" vertical="center" wrapText="1"/>
      <protection/>
    </xf>
    <xf numFmtId="0" fontId="1" fillId="33" borderId="72" xfId="0" applyFont="1" applyFill="1" applyBorder="1" applyAlignment="1" applyProtection="1">
      <alignment horizontal="left" vertical="center" wrapText="1"/>
      <protection/>
    </xf>
    <xf numFmtId="0" fontId="1" fillId="33" borderId="73" xfId="0" applyFont="1" applyFill="1" applyBorder="1" applyAlignment="1" applyProtection="1">
      <alignment horizontal="left" vertical="center" wrapText="1"/>
      <protection/>
    </xf>
    <xf numFmtId="0" fontId="1" fillId="33" borderId="15" xfId="0" applyFont="1" applyFill="1" applyBorder="1" applyAlignment="1" applyProtection="1">
      <alignment horizontal="left" vertical="center" wrapText="1"/>
      <protection/>
    </xf>
    <xf numFmtId="0" fontId="1" fillId="33" borderId="16" xfId="0" applyFont="1" applyFill="1" applyBorder="1" applyAlignment="1" applyProtection="1">
      <alignment horizontal="left" vertical="center" wrapText="1"/>
      <protection/>
    </xf>
    <xf numFmtId="0" fontId="1" fillId="33" borderId="17" xfId="0" applyFont="1" applyFill="1" applyBorder="1" applyAlignment="1" applyProtection="1">
      <alignment horizontal="left" vertical="center" wrapText="1"/>
      <protection/>
    </xf>
    <xf numFmtId="0" fontId="1" fillId="0" borderId="63" xfId="0" applyFont="1" applyFill="1" applyBorder="1" applyAlignment="1" applyProtection="1">
      <alignment vertical="center"/>
      <protection/>
    </xf>
    <xf numFmtId="0" fontId="1" fillId="0" borderId="51" xfId="0" applyFont="1" applyFill="1" applyBorder="1" applyAlignment="1" applyProtection="1">
      <alignment vertical="center"/>
      <protection/>
    </xf>
    <xf numFmtId="0" fontId="1" fillId="0" borderId="45" xfId="0" applyFont="1" applyFill="1" applyBorder="1" applyAlignment="1" applyProtection="1">
      <alignment vertical="center"/>
      <protection/>
    </xf>
    <xf numFmtId="0" fontId="0" fillId="0" borderId="54" xfId="0" applyFill="1" applyBorder="1" applyAlignment="1" applyProtection="1">
      <alignment vertical="center"/>
      <protection/>
    </xf>
    <xf numFmtId="0" fontId="0" fillId="0" borderId="52" xfId="0" applyFill="1" applyBorder="1" applyAlignment="1" applyProtection="1">
      <alignment vertical="center"/>
      <protection/>
    </xf>
    <xf numFmtId="0" fontId="0" fillId="0" borderId="44" xfId="0" applyFill="1" applyBorder="1" applyAlignment="1" applyProtection="1">
      <alignment vertical="center"/>
      <protection/>
    </xf>
    <xf numFmtId="0" fontId="1" fillId="0" borderId="54"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1" fillId="0" borderId="44" xfId="0" applyFont="1" applyFill="1" applyBorder="1" applyAlignment="1" applyProtection="1">
      <alignment vertical="center"/>
      <protection/>
    </xf>
    <xf numFmtId="0" fontId="10" fillId="0" borderId="79" xfId="53" applyFont="1" applyFill="1" applyBorder="1" applyAlignment="1" applyProtection="1">
      <alignment horizontal="center" vertical="center" wrapText="1"/>
      <protection/>
    </xf>
    <xf numFmtId="0" fontId="1" fillId="0" borderId="54" xfId="0" applyFont="1" applyFill="1" applyBorder="1" applyAlignment="1" applyProtection="1">
      <alignment vertical="center"/>
      <protection/>
    </xf>
    <xf numFmtId="0" fontId="14" fillId="0" borderId="71" xfId="0" applyFont="1" applyFill="1" applyBorder="1" applyAlignment="1" applyProtection="1">
      <alignment vertical="center" wrapText="1"/>
      <protection/>
    </xf>
    <xf numFmtId="0" fontId="14" fillId="0" borderId="72" xfId="0" applyFont="1" applyFill="1" applyBorder="1" applyAlignment="1" applyProtection="1">
      <alignment vertical="center" wrapText="1"/>
      <protection/>
    </xf>
    <xf numFmtId="0" fontId="14" fillId="0" borderId="73" xfId="0" applyFont="1" applyFill="1" applyBorder="1" applyAlignment="1" applyProtection="1">
      <alignment vertical="center" wrapText="1"/>
      <protection/>
    </xf>
    <xf numFmtId="0" fontId="14" fillId="0" borderId="74" xfId="0" applyFont="1" applyFill="1" applyBorder="1" applyAlignment="1" applyProtection="1">
      <alignment vertical="center" wrapText="1"/>
      <protection/>
    </xf>
    <xf numFmtId="0" fontId="14" fillId="0" borderId="75" xfId="0" applyFont="1" applyFill="1" applyBorder="1" applyAlignment="1" applyProtection="1">
      <alignment vertical="center" wrapText="1"/>
      <protection/>
    </xf>
    <xf numFmtId="0" fontId="14" fillId="0" borderId="76" xfId="0" applyFont="1" applyFill="1" applyBorder="1" applyAlignment="1" applyProtection="1">
      <alignment vertical="center" wrapText="1"/>
      <protection/>
    </xf>
    <xf numFmtId="0" fontId="4" fillId="0" borderId="29" xfId="0" applyFont="1" applyFill="1" applyBorder="1" applyAlignment="1" applyProtection="1">
      <alignment vertical="center" wrapText="1"/>
      <protection/>
    </xf>
    <xf numFmtId="0" fontId="4" fillId="0" borderId="30" xfId="0" applyFont="1" applyFill="1" applyBorder="1" applyAlignment="1" applyProtection="1">
      <alignment vertical="center" wrapText="1"/>
      <protection/>
    </xf>
    <xf numFmtId="0" fontId="12" fillId="0" borderId="28" xfId="53" applyBorder="1" applyAlignment="1" applyProtection="1">
      <alignment horizontal="center" vertical="center" wrapText="1"/>
      <protection/>
    </xf>
    <xf numFmtId="0" fontId="12" fillId="0" borderId="29" xfId="53" applyBorder="1" applyAlignment="1" applyProtection="1">
      <alignment horizontal="center" vertical="center" wrapText="1"/>
      <protection/>
    </xf>
    <xf numFmtId="0" fontId="12" fillId="0" borderId="30" xfId="53" applyBorder="1" applyAlignment="1" applyProtection="1">
      <alignment horizontal="center" vertical="center" wrapText="1"/>
      <protection/>
    </xf>
    <xf numFmtId="0" fontId="12" fillId="0" borderId="32" xfId="53" applyBorder="1" applyAlignment="1" applyProtection="1">
      <alignment horizontal="center" vertical="center" wrapText="1"/>
      <protection/>
    </xf>
    <xf numFmtId="0" fontId="12" fillId="0" borderId="33" xfId="53" applyBorder="1" applyAlignment="1" applyProtection="1">
      <alignment horizontal="center" vertical="center" wrapText="1"/>
      <protection/>
    </xf>
    <xf numFmtId="0" fontId="12" fillId="0" borderId="34" xfId="53"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21" xfId="0" applyFont="1" applyFill="1" applyBorder="1" applyAlignment="1" applyProtection="1">
      <alignment/>
      <protection/>
    </xf>
    <xf numFmtId="0" fontId="12" fillId="0" borderId="21" xfId="53" applyFill="1" applyBorder="1" applyAlignment="1" applyProtection="1">
      <alignment horizontal="center" vertical="center" wrapText="1"/>
      <protection/>
    </xf>
    <xf numFmtId="3" fontId="0" fillId="19" borderId="21" xfId="0" applyNumberFormat="1" applyFill="1" applyBorder="1" applyAlignment="1" applyProtection="1">
      <alignment horizontal="center"/>
      <protection locked="0"/>
    </xf>
    <xf numFmtId="3" fontId="0" fillId="19" borderId="31" xfId="0" applyNumberFormat="1" applyFill="1" applyBorder="1" applyAlignment="1" applyProtection="1">
      <alignment horizontal="center"/>
      <protection locked="0"/>
    </xf>
    <xf numFmtId="0" fontId="12" fillId="0" borderId="31" xfId="53"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675"/>
          <c:w val="0.9255"/>
          <c:h val="0.91425"/>
        </c:manualLayout>
      </c:layout>
      <c:barChart>
        <c:barDir val="col"/>
        <c:grouping val="clustered"/>
        <c:varyColors val="0"/>
        <c:ser>
          <c:idx val="0"/>
          <c:order val="0"/>
          <c:tx>
            <c:strRef>
              <c:f>'4.Executive Summary'!$D$39:$E$39</c:f>
              <c:strCache>
                <c:ptCount val="1"/>
                <c:pt idx="0">
                  <c:v>Annual net cash flow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Summary'!$F$38:$K$38</c:f>
              <c:strCache/>
            </c:strRef>
          </c:cat>
          <c:val>
            <c:numRef>
              <c:f>'4.Executive Summary'!$F$39:$K$39</c:f>
              <c:numCache/>
            </c:numRef>
          </c:val>
        </c:ser>
        <c:axId val="13804095"/>
        <c:axId val="57127992"/>
      </c:barChart>
      <c:scatterChart>
        <c:scatterStyle val="smoothMarker"/>
        <c:varyColors val="0"/>
        <c:ser>
          <c:idx val="1"/>
          <c:order val="1"/>
          <c:tx>
            <c:strRef>
              <c:f>'4.Executive Summary'!$D$40:$E$40</c:f>
              <c:strCache>
                <c:ptCount val="1"/>
                <c:pt idx="0">
                  <c:v>Cumulative net cash flow</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'4.Executive Summary'!$F$40:$K$40</c:f>
              <c:numCache/>
            </c:numRef>
          </c:yVal>
          <c:smooth val="1"/>
        </c:ser>
        <c:axId val="13804095"/>
        <c:axId val="57127992"/>
      </c:scatterChart>
      <c:catAx>
        <c:axId val="13804095"/>
        <c:scaling>
          <c:orientation val="minMax"/>
        </c:scaling>
        <c:axPos val="b"/>
        <c:delete val="0"/>
        <c:numFmt formatCode="General" sourceLinked="1"/>
        <c:majorTickMark val="out"/>
        <c:minorTickMark val="none"/>
        <c:tickLblPos val="nextTo"/>
        <c:spPr>
          <a:ln w="3175">
            <a:solidFill>
              <a:srgbClr val="808080"/>
            </a:solidFill>
          </a:ln>
        </c:spPr>
        <c:crossAx val="57127992"/>
        <c:crosses val="autoZero"/>
        <c:auto val="1"/>
        <c:lblOffset val="100"/>
        <c:tickLblSkip val="1"/>
        <c:noMultiLvlLbl val="0"/>
      </c:catAx>
      <c:valAx>
        <c:axId val="5712799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Net cash flow</a:t>
                </a:r>
              </a:p>
            </c:rich>
          </c:tx>
          <c:layout>
            <c:manualLayout>
              <c:xMode val="factor"/>
              <c:yMode val="factor"/>
              <c:x val="-0.02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04095"/>
        <c:crossesAt val="1"/>
        <c:crossBetween val="between"/>
        <c:dispUnits/>
      </c:valAx>
      <c:spPr>
        <a:solidFill>
          <a:srgbClr val="FFFFFF"/>
        </a:solidFill>
        <a:ln w="3175">
          <a:noFill/>
        </a:ln>
      </c:spPr>
    </c:plotArea>
    <c:legend>
      <c:legendPos val="b"/>
      <c:layout>
        <c:manualLayout>
          <c:xMode val="edge"/>
          <c:yMode val="edge"/>
          <c:x val="0.184"/>
          <c:y val="0.923"/>
          <c:w val="0.6285"/>
          <c:h val="0.05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0675"/>
          <c:w val="0.92325"/>
          <c:h val="0.917"/>
        </c:manualLayout>
      </c:layout>
      <c:barChart>
        <c:barDir val="col"/>
        <c:grouping val="clustered"/>
        <c:varyColors val="0"/>
        <c:ser>
          <c:idx val="0"/>
          <c:order val="0"/>
          <c:tx>
            <c:strRef>
              <c:f>'4.Executive Summary'!$D$41:$E$41</c:f>
              <c:strCache>
                <c:ptCount val="1"/>
                <c:pt idx="0">
                  <c:v>Annual CO2 emission reduction (kg)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Summary'!$F$38:$K$38</c:f>
              <c:strCache/>
            </c:strRef>
          </c:cat>
          <c:val>
            <c:numRef>
              <c:f>'4.Executive Summary'!$F$41:$K$41</c:f>
              <c:numCache/>
            </c:numRef>
          </c:val>
        </c:ser>
        <c:axId val="44389881"/>
        <c:axId val="63964610"/>
      </c:barChart>
      <c:scatterChart>
        <c:scatterStyle val="smoothMarker"/>
        <c:varyColors val="0"/>
        <c:ser>
          <c:idx val="1"/>
          <c:order val="1"/>
          <c:tx>
            <c:strRef>
              <c:f>'4.Executive Summary'!$D$42:$E$42</c:f>
              <c:strCache>
                <c:ptCount val="1"/>
                <c:pt idx="0">
                  <c:v>Cumulative CO2 emission reduction (kg)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'4.Executive Summary'!$F$42:$K$42</c:f>
              <c:numCache/>
            </c:numRef>
          </c:yVal>
          <c:smooth val="1"/>
        </c:ser>
        <c:axId val="44389881"/>
        <c:axId val="63964610"/>
      </c:scatterChart>
      <c:catAx>
        <c:axId val="44389881"/>
        <c:scaling>
          <c:orientation val="minMax"/>
        </c:scaling>
        <c:axPos val="b"/>
        <c:delete val="0"/>
        <c:numFmt formatCode="General" sourceLinked="1"/>
        <c:majorTickMark val="out"/>
        <c:minorTickMark val="none"/>
        <c:tickLblPos val="nextTo"/>
        <c:spPr>
          <a:ln w="3175">
            <a:solidFill>
              <a:srgbClr val="808080"/>
            </a:solidFill>
          </a:ln>
        </c:spPr>
        <c:crossAx val="63964610"/>
        <c:crosses val="autoZero"/>
        <c:auto val="1"/>
        <c:lblOffset val="100"/>
        <c:tickLblSkip val="1"/>
        <c:noMultiLvlLbl val="0"/>
      </c:catAx>
      <c:valAx>
        <c:axId val="639646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Reduction in CO2 emissions (kg)</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389881"/>
        <c:crossesAt val="1"/>
        <c:crossBetween val="between"/>
        <c:dispUnits/>
      </c:valAx>
      <c:spPr>
        <a:solidFill>
          <a:srgbClr val="FFFFFF"/>
        </a:solidFill>
        <a:ln w="3175">
          <a:noFill/>
        </a:ln>
      </c:spPr>
    </c:plotArea>
    <c:legend>
      <c:legendPos val="b"/>
      <c:layout>
        <c:manualLayout>
          <c:xMode val="edge"/>
          <c:yMode val="edge"/>
          <c:x val="0.04125"/>
          <c:y val="0.923"/>
          <c:w val="0.91575"/>
          <c:h val="0.05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43</xdr:row>
      <xdr:rowOff>142875</xdr:rowOff>
    </xdr:from>
    <xdr:to>
      <xdr:col>12</xdr:col>
      <xdr:colOff>38100</xdr:colOff>
      <xdr:row>62</xdr:row>
      <xdr:rowOff>9525</xdr:rowOff>
    </xdr:to>
    <xdr:pic>
      <xdr:nvPicPr>
        <xdr:cNvPr id="1" name="Picture 130"/>
        <xdr:cNvPicPr preferRelativeResize="1">
          <a:picLocks noChangeAspect="1"/>
        </xdr:cNvPicPr>
      </xdr:nvPicPr>
      <xdr:blipFill>
        <a:blip r:embed="rId1"/>
        <a:srcRect l="4951" t="45921" r="7429" b="9507"/>
        <a:stretch>
          <a:fillRect/>
        </a:stretch>
      </xdr:blipFill>
      <xdr:spPr>
        <a:xfrm>
          <a:off x="371475" y="8867775"/>
          <a:ext cx="11020425" cy="3514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219075</xdr:rowOff>
    </xdr:from>
    <xdr:to>
      <xdr:col>6</xdr:col>
      <xdr:colOff>1047750</xdr:colOff>
      <xdr:row>36</xdr:row>
      <xdr:rowOff>0</xdr:rowOff>
    </xdr:to>
    <xdr:graphicFrame>
      <xdr:nvGraphicFramePr>
        <xdr:cNvPr id="1" name="Chart 3"/>
        <xdr:cNvGraphicFramePr/>
      </xdr:nvGraphicFramePr>
      <xdr:xfrm>
        <a:off x="409575" y="3895725"/>
        <a:ext cx="5419725" cy="3429000"/>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17</xdr:row>
      <xdr:rowOff>209550</xdr:rowOff>
    </xdr:from>
    <xdr:to>
      <xdr:col>11</xdr:col>
      <xdr:colOff>1095375</xdr:colOff>
      <xdr:row>35</xdr:row>
      <xdr:rowOff>180975</xdr:rowOff>
    </xdr:to>
    <xdr:graphicFrame>
      <xdr:nvGraphicFramePr>
        <xdr:cNvPr id="2" name="Chart 5"/>
        <xdr:cNvGraphicFramePr/>
      </xdr:nvGraphicFramePr>
      <xdr:xfrm>
        <a:off x="5953125" y="3886200"/>
        <a:ext cx="5400675"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EC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vestinontario.com/siteselector/oout_506.asp" TargetMode="External" /><Relationship Id="rId2" Type="http://schemas.openxmlformats.org/officeDocument/2006/relationships/hyperlink" Target="http://www.gelighting.com/na/business_lighting/education_resources/tools_software/lfl_calculator/index.htm" TargetMode="External" /><Relationship Id="rId3" Type="http://schemas.openxmlformats.org/officeDocument/2006/relationships/hyperlink" Target="http://www.bankofcanada.ca/en/backgrounders/bg-i3.html" TargetMode="External" /><Relationship Id="rId4" Type="http://schemas.openxmlformats.org/officeDocument/2006/relationships/hyperlink" Target="http://www.elightbulbs.com/T8-Fluorescent-Ballasts" TargetMode="External" /><Relationship Id="rId5" Type="http://schemas.openxmlformats.org/officeDocument/2006/relationships/hyperlink" Target="http://www.labourmarketinformation.ca/standard.aspx?ppid=81&amp;lcode=E&amp;prov=35&amp;gaid=0&amp;occ=7241&amp;job=&amp;search_key=1&amp;search_type=&amp;employer_potential=&amp;new_search=" TargetMode="External" /><Relationship Id="rId6" Type="http://schemas.openxmlformats.org/officeDocument/2006/relationships/hyperlink" Target="http://www.cleanerandgreener.org/resources/pollutioncalculator.html" TargetMode="External" /><Relationship Id="rId7" Type="http://schemas.openxmlformats.org/officeDocument/2006/relationships/hyperlink" Target="http://www.elightbulbs.com/Straight-T8-Fluorescent-Tubes" TargetMode="External" /><Relationship Id="rId8" Type="http://schemas.openxmlformats.org/officeDocument/2006/relationships/hyperlink" Target="http://www.gelighting.com/na/business_lighting/education_resources/literature_library/ballast/downloads/ge_lfl_system_guide.pdf" TargetMode="External" /><Relationship Id="rId9" Type="http://schemas.openxmlformats.org/officeDocument/2006/relationships/hyperlink" Target="http://www.bankofcanada.ca/en/backgrounders/bg-i3.html" TargetMode="External" /><Relationship Id="rId10" Type="http://schemas.openxmlformats.org/officeDocument/2006/relationships/hyperlink" Target="http://www.bls.gov/data/" TargetMode="External" /><Relationship Id="rId11" Type="http://schemas.openxmlformats.org/officeDocument/2006/relationships/hyperlink" Target="http://www.powerauthority.on.ca/Report_Static/1139.htm" TargetMode="External" /><Relationship Id="rId12" Type="http://schemas.openxmlformats.org/officeDocument/2006/relationships/hyperlink" Target="http://www.eia.doe.gov/cneaf/electricity/page/co2_report/co2emiss.pdf" TargetMode="External" /><Relationship Id="rId13" Type="http://schemas.openxmlformats.org/officeDocument/2006/relationships/hyperlink" Target="http://www.plugintogreencanada.com/step1_elec_only_calc.php" TargetMode="External" /><Relationship Id="rId14" Type="http://schemas.openxmlformats.org/officeDocument/2006/relationships/hyperlink" Target="http://www.plugintogreencanada.com/step1_elec_only_calc.php" TargetMode="External" /><Relationship Id="rId15" Type="http://schemas.openxmlformats.org/officeDocument/2006/relationships/hyperlink" Target="http://www.investinontario.com/siteselector/oout_506.asp" TargetMode="External" /><Relationship Id="rId16" Type="http://schemas.openxmlformats.org/officeDocument/2006/relationships/hyperlink" Target="http://www.bankofcanada.ca/en/backgrounders/bg-i3.html" TargetMode="External" /><Relationship Id="rId1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N43"/>
  <sheetViews>
    <sheetView tabSelected="1" zoomScalePageLayoutView="0" workbookViewId="0" topLeftCell="A1">
      <selection activeCell="M24" sqref="M24"/>
    </sheetView>
  </sheetViews>
  <sheetFormatPr defaultColWidth="9.140625" defaultRowHeight="15"/>
  <cols>
    <col min="1" max="2" width="2.8515625" style="1" customWidth="1"/>
    <col min="3" max="11" width="12.8515625" style="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312" t="s">
        <v>50</v>
      </c>
      <c r="D3" s="313"/>
      <c r="E3" s="313"/>
      <c r="F3" s="313"/>
      <c r="G3" s="313"/>
      <c r="H3" s="313"/>
      <c r="I3" s="313"/>
      <c r="J3" s="313"/>
      <c r="K3" s="314"/>
      <c r="L3" s="6"/>
    </row>
    <row r="4" spans="2:12" ht="22.5" customHeight="1" thickBot="1">
      <c r="B4" s="5"/>
      <c r="C4" s="315" t="s">
        <v>71</v>
      </c>
      <c r="D4" s="316"/>
      <c r="E4" s="316"/>
      <c r="F4" s="316"/>
      <c r="G4" s="316"/>
      <c r="H4" s="316"/>
      <c r="I4" s="316"/>
      <c r="J4" s="316"/>
      <c r="K4" s="317"/>
      <c r="L4" s="6"/>
    </row>
    <row r="5" spans="2:12" ht="15">
      <c r="B5" s="5"/>
      <c r="C5" s="7"/>
      <c r="D5" s="7"/>
      <c r="E5" s="7"/>
      <c r="F5" s="7"/>
      <c r="G5" s="7"/>
      <c r="H5" s="7"/>
      <c r="I5" s="7"/>
      <c r="J5" s="7"/>
      <c r="K5" s="7"/>
      <c r="L5" s="6"/>
    </row>
    <row r="6" spans="2:12" ht="15">
      <c r="B6" s="5"/>
      <c r="C6" s="318" t="s">
        <v>51</v>
      </c>
      <c r="D6" s="319"/>
      <c r="E6" s="319"/>
      <c r="F6" s="319"/>
      <c r="G6" s="319"/>
      <c r="H6" s="320">
        <f ca="1">TODAY()</f>
        <v>40708</v>
      </c>
      <c r="I6" s="319"/>
      <c r="J6" s="319"/>
      <c r="K6" s="321"/>
      <c r="L6" s="6"/>
    </row>
    <row r="7" spans="2:12" ht="15.75" thickBot="1">
      <c r="B7" s="5"/>
      <c r="C7" s="8"/>
      <c r="D7" s="8"/>
      <c r="E7" s="8"/>
      <c r="F7" s="8"/>
      <c r="G7" s="8"/>
      <c r="H7" s="8"/>
      <c r="I7" s="8"/>
      <c r="J7" s="8"/>
      <c r="K7" s="8"/>
      <c r="L7" s="6"/>
    </row>
    <row r="8" spans="2:12" ht="15">
      <c r="B8" s="5"/>
      <c r="C8" s="322" t="s">
        <v>52</v>
      </c>
      <c r="D8" s="323"/>
      <c r="E8" s="323"/>
      <c r="F8" s="323"/>
      <c r="G8" s="323"/>
      <c r="H8" s="323"/>
      <c r="I8" s="323"/>
      <c r="J8" s="323"/>
      <c r="K8" s="324"/>
      <c r="L8" s="6"/>
    </row>
    <row r="9" spans="2:12" ht="15">
      <c r="B9" s="5"/>
      <c r="C9" s="325"/>
      <c r="D9" s="326"/>
      <c r="E9" s="326"/>
      <c r="F9" s="326"/>
      <c r="G9" s="326"/>
      <c r="H9" s="326"/>
      <c r="I9" s="326"/>
      <c r="J9" s="326"/>
      <c r="K9" s="327"/>
      <c r="L9" s="6"/>
    </row>
    <row r="10" spans="2:12" ht="15.75" thickBot="1">
      <c r="B10" s="5"/>
      <c r="C10" s="328" t="s">
        <v>53</v>
      </c>
      <c r="D10" s="329"/>
      <c r="E10" s="329"/>
      <c r="F10" s="329"/>
      <c r="G10" s="329"/>
      <c r="H10" s="330">
        <v>40708</v>
      </c>
      <c r="I10" s="331"/>
      <c r="J10" s="331"/>
      <c r="K10" s="332"/>
      <c r="L10" s="6"/>
    </row>
    <row r="11" spans="2:12" ht="15.75" thickBot="1">
      <c r="B11" s="5"/>
      <c r="C11" s="9"/>
      <c r="D11" s="9"/>
      <c r="E11" s="9"/>
      <c r="F11" s="9"/>
      <c r="G11" s="9"/>
      <c r="H11" s="10"/>
      <c r="I11" s="11"/>
      <c r="J11" s="11"/>
      <c r="K11" s="11"/>
      <c r="L11" s="6"/>
    </row>
    <row r="12" spans="2:12" ht="15">
      <c r="B12" s="5"/>
      <c r="C12" s="277" t="s">
        <v>54</v>
      </c>
      <c r="D12" s="278"/>
      <c r="E12" s="278"/>
      <c r="F12" s="278"/>
      <c r="G12" s="278"/>
      <c r="H12" s="278"/>
      <c r="I12" s="278"/>
      <c r="J12" s="278"/>
      <c r="K12" s="279"/>
      <c r="L12" s="6"/>
    </row>
    <row r="13" spans="2:12" ht="15">
      <c r="B13" s="5"/>
      <c r="C13" s="280"/>
      <c r="D13" s="281"/>
      <c r="E13" s="281"/>
      <c r="F13" s="281"/>
      <c r="G13" s="281"/>
      <c r="H13" s="281"/>
      <c r="I13" s="281"/>
      <c r="J13" s="281"/>
      <c r="K13" s="282"/>
      <c r="L13" s="6"/>
    </row>
    <row r="14" spans="2:12" ht="15">
      <c r="B14" s="5"/>
      <c r="C14" s="280"/>
      <c r="D14" s="281"/>
      <c r="E14" s="281"/>
      <c r="F14" s="281"/>
      <c r="G14" s="281"/>
      <c r="H14" s="281"/>
      <c r="I14" s="281"/>
      <c r="J14" s="281"/>
      <c r="K14" s="282"/>
      <c r="L14" s="6"/>
    </row>
    <row r="15" spans="2:12" ht="15">
      <c r="B15" s="5"/>
      <c r="C15" s="280"/>
      <c r="D15" s="281"/>
      <c r="E15" s="281"/>
      <c r="F15" s="281"/>
      <c r="G15" s="281"/>
      <c r="H15" s="281"/>
      <c r="I15" s="281"/>
      <c r="J15" s="281"/>
      <c r="K15" s="282"/>
      <c r="L15" s="6"/>
    </row>
    <row r="16" spans="2:12" ht="15">
      <c r="B16" s="5"/>
      <c r="C16" s="280"/>
      <c r="D16" s="281"/>
      <c r="E16" s="281"/>
      <c r="F16" s="281"/>
      <c r="G16" s="281"/>
      <c r="H16" s="281"/>
      <c r="I16" s="281"/>
      <c r="J16" s="281"/>
      <c r="K16" s="282"/>
      <c r="L16" s="6"/>
    </row>
    <row r="17" spans="2:12" ht="15">
      <c r="B17" s="5"/>
      <c r="C17" s="280"/>
      <c r="D17" s="281"/>
      <c r="E17" s="281"/>
      <c r="F17" s="281"/>
      <c r="G17" s="281"/>
      <c r="H17" s="281"/>
      <c r="I17" s="281"/>
      <c r="J17" s="281"/>
      <c r="K17" s="282"/>
      <c r="L17" s="6"/>
    </row>
    <row r="18" spans="2:12" ht="15">
      <c r="B18" s="5"/>
      <c r="C18" s="280"/>
      <c r="D18" s="281"/>
      <c r="E18" s="281"/>
      <c r="F18" s="281"/>
      <c r="G18" s="281"/>
      <c r="H18" s="281"/>
      <c r="I18" s="281"/>
      <c r="J18" s="281"/>
      <c r="K18" s="282"/>
      <c r="L18" s="6"/>
    </row>
    <row r="19" spans="2:12" ht="15">
      <c r="B19" s="5"/>
      <c r="C19" s="280"/>
      <c r="D19" s="281"/>
      <c r="E19" s="281"/>
      <c r="F19" s="281"/>
      <c r="G19" s="281"/>
      <c r="H19" s="281"/>
      <c r="I19" s="281"/>
      <c r="J19" s="281"/>
      <c r="K19" s="282"/>
      <c r="L19" s="6"/>
    </row>
    <row r="20" spans="2:12" ht="15.75" thickBot="1">
      <c r="B20" s="5"/>
      <c r="C20" s="283"/>
      <c r="D20" s="284"/>
      <c r="E20" s="284"/>
      <c r="F20" s="284"/>
      <c r="G20" s="284"/>
      <c r="H20" s="284"/>
      <c r="I20" s="284"/>
      <c r="J20" s="284"/>
      <c r="K20" s="285"/>
      <c r="L20" s="6"/>
    </row>
    <row r="21" spans="2:12" ht="15.75" thickBot="1">
      <c r="B21" s="5"/>
      <c r="C21" s="9"/>
      <c r="D21" s="9"/>
      <c r="E21" s="9"/>
      <c r="F21" s="9"/>
      <c r="G21" s="9"/>
      <c r="H21" s="10"/>
      <c r="I21" s="11"/>
      <c r="J21" s="11"/>
      <c r="K21" s="11"/>
      <c r="L21" s="6"/>
    </row>
    <row r="22" spans="2:12" ht="15.75">
      <c r="B22" s="5"/>
      <c r="C22" s="9"/>
      <c r="D22" s="286" t="s">
        <v>55</v>
      </c>
      <c r="E22" s="287"/>
      <c r="F22" s="292" t="s">
        <v>56</v>
      </c>
      <c r="G22" s="293"/>
      <c r="H22" s="294"/>
      <c r="I22" s="295" t="s">
        <v>57</v>
      </c>
      <c r="J22" s="296"/>
      <c r="K22"/>
      <c r="L22" s="6"/>
    </row>
    <row r="23" spans="2:12" ht="15">
      <c r="B23" s="5"/>
      <c r="C23" s="9"/>
      <c r="D23" s="288"/>
      <c r="E23" s="289"/>
      <c r="F23" s="297" t="s">
        <v>58</v>
      </c>
      <c r="G23" s="298"/>
      <c r="H23" s="299"/>
      <c r="I23" s="300" t="s">
        <v>59</v>
      </c>
      <c r="J23" s="301"/>
      <c r="K23"/>
      <c r="L23" s="6"/>
    </row>
    <row r="24" spans="2:12" ht="15">
      <c r="B24" s="5"/>
      <c r="C24" s="9"/>
      <c r="D24" s="288"/>
      <c r="E24" s="289"/>
      <c r="F24" s="302" t="s">
        <v>60</v>
      </c>
      <c r="G24" s="303"/>
      <c r="H24" s="304"/>
      <c r="I24" s="305" t="s">
        <v>61</v>
      </c>
      <c r="J24" s="306"/>
      <c r="K24"/>
      <c r="L24" s="6"/>
    </row>
    <row r="25" spans="2:12" ht="15.75" thickBot="1">
      <c r="B25" s="5"/>
      <c r="C25" s="9"/>
      <c r="D25" s="290"/>
      <c r="E25" s="291"/>
      <c r="F25" s="307" t="s">
        <v>62</v>
      </c>
      <c r="G25" s="308"/>
      <c r="H25" s="309"/>
      <c r="I25" s="310" t="s">
        <v>63</v>
      </c>
      <c r="J25" s="311"/>
      <c r="K25"/>
      <c r="L25" s="6"/>
    </row>
    <row r="26" spans="2:12" ht="15.75" thickBot="1">
      <c r="B26" s="5"/>
      <c r="C26" s="12"/>
      <c r="D26" s="8"/>
      <c r="E26" s="8"/>
      <c r="F26" s="8"/>
      <c r="G26" s="8"/>
      <c r="H26" s="8"/>
      <c r="I26" s="8"/>
      <c r="J26" s="8"/>
      <c r="K26" s="8"/>
      <c r="L26" s="6"/>
    </row>
    <row r="27" spans="2:12" ht="22.5" customHeight="1" thickBot="1">
      <c r="B27" s="5"/>
      <c r="C27" s="262" t="s">
        <v>14</v>
      </c>
      <c r="D27" s="263"/>
      <c r="E27" s="263"/>
      <c r="F27" s="263"/>
      <c r="G27" s="263"/>
      <c r="H27" s="263"/>
      <c r="I27" s="263"/>
      <c r="J27" s="263"/>
      <c r="K27" s="264"/>
      <c r="L27" s="6"/>
    </row>
    <row r="28" spans="2:12" ht="15" customHeight="1">
      <c r="B28" s="5"/>
      <c r="C28" s="265" t="s">
        <v>64</v>
      </c>
      <c r="D28" s="266"/>
      <c r="E28" s="266"/>
      <c r="F28" s="266"/>
      <c r="G28" s="266"/>
      <c r="H28" s="266"/>
      <c r="I28" s="266"/>
      <c r="J28" s="266"/>
      <c r="K28" s="267"/>
      <c r="L28" s="6"/>
    </row>
    <row r="29" spans="2:12" ht="15" customHeight="1">
      <c r="B29" s="5"/>
      <c r="C29" s="268"/>
      <c r="D29" s="269"/>
      <c r="E29" s="269"/>
      <c r="F29" s="269"/>
      <c r="G29" s="269"/>
      <c r="H29" s="269"/>
      <c r="I29" s="269"/>
      <c r="J29" s="269"/>
      <c r="K29" s="270"/>
      <c r="L29" s="6"/>
    </row>
    <row r="30" spans="2:12" ht="15" customHeight="1">
      <c r="B30" s="5"/>
      <c r="C30" s="268"/>
      <c r="D30" s="269"/>
      <c r="E30" s="269"/>
      <c r="F30" s="269"/>
      <c r="G30" s="269"/>
      <c r="H30" s="269"/>
      <c r="I30" s="269"/>
      <c r="J30" s="269"/>
      <c r="K30" s="270"/>
      <c r="L30" s="6"/>
    </row>
    <row r="31" spans="2:12" ht="15" customHeight="1">
      <c r="B31" s="5"/>
      <c r="C31" s="268"/>
      <c r="D31" s="269"/>
      <c r="E31" s="269"/>
      <c r="F31" s="269"/>
      <c r="G31" s="269"/>
      <c r="H31" s="269"/>
      <c r="I31" s="269"/>
      <c r="J31" s="269"/>
      <c r="K31" s="270"/>
      <c r="L31" s="6"/>
    </row>
    <row r="32" spans="2:12" ht="18.75" customHeight="1">
      <c r="B32" s="5"/>
      <c r="C32" s="271" t="s">
        <v>65</v>
      </c>
      <c r="D32" s="272"/>
      <c r="E32" s="272"/>
      <c r="F32" s="272"/>
      <c r="G32" s="272"/>
      <c r="H32" s="272"/>
      <c r="I32" s="272"/>
      <c r="J32" s="272"/>
      <c r="K32" s="273"/>
      <c r="L32" s="6"/>
    </row>
    <row r="33" spans="2:12" ht="18.75" customHeight="1">
      <c r="B33" s="5"/>
      <c r="C33" s="271"/>
      <c r="D33" s="272"/>
      <c r="E33" s="272"/>
      <c r="F33" s="272"/>
      <c r="G33" s="272"/>
      <c r="H33" s="272"/>
      <c r="I33" s="272"/>
      <c r="J33" s="272"/>
      <c r="K33" s="273"/>
      <c r="L33" s="6"/>
    </row>
    <row r="34" spans="2:12" ht="18.75" customHeight="1">
      <c r="B34" s="5"/>
      <c r="C34" s="271"/>
      <c r="D34" s="272"/>
      <c r="E34" s="272"/>
      <c r="F34" s="272"/>
      <c r="G34" s="272"/>
      <c r="H34" s="272"/>
      <c r="I34" s="272"/>
      <c r="J34" s="272"/>
      <c r="K34" s="273"/>
      <c r="L34" s="6"/>
    </row>
    <row r="35" spans="2:12" ht="18.75" customHeight="1">
      <c r="B35" s="5"/>
      <c r="C35" s="271"/>
      <c r="D35" s="272"/>
      <c r="E35" s="272"/>
      <c r="F35" s="272"/>
      <c r="G35" s="272"/>
      <c r="H35" s="272"/>
      <c r="I35" s="272"/>
      <c r="J35" s="272"/>
      <c r="K35" s="273"/>
      <c r="L35" s="6"/>
    </row>
    <row r="36" spans="2:12" ht="18.75" customHeight="1">
      <c r="B36" s="5"/>
      <c r="C36" s="271"/>
      <c r="D36" s="272"/>
      <c r="E36" s="272"/>
      <c r="F36" s="272"/>
      <c r="G36" s="272"/>
      <c r="H36" s="272"/>
      <c r="I36" s="272"/>
      <c r="J36" s="272"/>
      <c r="K36" s="273"/>
      <c r="L36" s="6"/>
    </row>
    <row r="37" spans="2:12" ht="15" customHeight="1">
      <c r="B37" s="5"/>
      <c r="C37" s="274" t="s">
        <v>66</v>
      </c>
      <c r="D37" s="275"/>
      <c r="E37" s="275"/>
      <c r="F37" s="275"/>
      <c r="G37" s="275"/>
      <c r="H37" s="275"/>
      <c r="I37" s="275"/>
      <c r="J37" s="275"/>
      <c r="K37" s="276"/>
      <c r="L37" s="6"/>
    </row>
    <row r="38" spans="2:12" ht="15.75" customHeight="1">
      <c r="B38" s="5"/>
      <c r="C38" s="274"/>
      <c r="D38" s="275"/>
      <c r="E38" s="275"/>
      <c r="F38" s="275"/>
      <c r="G38" s="275"/>
      <c r="H38" s="275"/>
      <c r="I38" s="275"/>
      <c r="J38" s="275"/>
      <c r="K38" s="276"/>
      <c r="L38" s="6"/>
    </row>
    <row r="39" spans="2:12" ht="15">
      <c r="B39" s="5"/>
      <c r="C39" s="274"/>
      <c r="D39" s="275"/>
      <c r="E39" s="275"/>
      <c r="F39" s="275"/>
      <c r="G39" s="275"/>
      <c r="H39" s="275"/>
      <c r="I39" s="275"/>
      <c r="J39" s="275"/>
      <c r="K39" s="276"/>
      <c r="L39" s="6"/>
    </row>
    <row r="40" spans="2:14" ht="15">
      <c r="B40" s="5"/>
      <c r="C40" s="274"/>
      <c r="D40" s="275"/>
      <c r="E40" s="275"/>
      <c r="F40" s="275"/>
      <c r="G40" s="275"/>
      <c r="H40" s="275"/>
      <c r="I40" s="275"/>
      <c r="J40" s="275"/>
      <c r="K40" s="276"/>
      <c r="L40" s="6"/>
      <c r="M40" s="13"/>
      <c r="N40" s="13"/>
    </row>
    <row r="41" spans="2:14" ht="15.75" customHeight="1">
      <c r="B41" s="14"/>
      <c r="C41" s="585" t="s">
        <v>67</v>
      </c>
      <c r="D41" s="586"/>
      <c r="E41" s="586"/>
      <c r="F41" s="586"/>
      <c r="G41" s="586"/>
      <c r="H41" s="586"/>
      <c r="I41" s="586"/>
      <c r="J41" s="586"/>
      <c r="K41" s="587"/>
      <c r="L41" s="15"/>
      <c r="M41" s="16"/>
      <c r="N41" s="13"/>
    </row>
    <row r="42" spans="2:14" ht="15.75" customHeight="1" thickBot="1">
      <c r="B42" s="14"/>
      <c r="C42" s="588" t="s">
        <v>68</v>
      </c>
      <c r="D42" s="589"/>
      <c r="E42" s="589"/>
      <c r="F42" s="589"/>
      <c r="G42" s="589"/>
      <c r="H42" s="589"/>
      <c r="I42" s="589"/>
      <c r="J42" s="589"/>
      <c r="K42" s="590"/>
      <c r="L42" s="15"/>
      <c r="M42" s="16"/>
      <c r="N42" s="13"/>
    </row>
    <row r="43" spans="2:14" ht="15.75" thickBot="1">
      <c r="B43" s="17"/>
      <c r="C43" s="18"/>
      <c r="D43" s="18"/>
      <c r="E43" s="18"/>
      <c r="F43" s="18"/>
      <c r="G43" s="18"/>
      <c r="H43" s="18"/>
      <c r="I43" s="18"/>
      <c r="J43" s="19"/>
      <c r="K43" s="19"/>
      <c r="L43" s="20"/>
      <c r="M43" s="13"/>
      <c r="N43" s="13"/>
    </row>
  </sheetData>
  <sheetProtection password="E7B2" sheet="1" objects="1" scenarios="1"/>
  <mergeCells count="23">
    <mergeCell ref="C3:K3"/>
    <mergeCell ref="C4:K4"/>
    <mergeCell ref="C6:G6"/>
    <mergeCell ref="H6:K6"/>
    <mergeCell ref="C8:K9"/>
    <mergeCell ref="C10:G10"/>
    <mergeCell ref="H10:K10"/>
    <mergeCell ref="C12:K20"/>
    <mergeCell ref="D22:E25"/>
    <mergeCell ref="F22:H22"/>
    <mergeCell ref="I22:J22"/>
    <mergeCell ref="F23:H23"/>
    <mergeCell ref="I23:J23"/>
    <mergeCell ref="F24:H24"/>
    <mergeCell ref="I24:J24"/>
    <mergeCell ref="F25:H25"/>
    <mergeCell ref="I25:J25"/>
    <mergeCell ref="C27:K27"/>
    <mergeCell ref="C28:K31"/>
    <mergeCell ref="C32:K36"/>
    <mergeCell ref="C37:K40"/>
    <mergeCell ref="C41:K41"/>
    <mergeCell ref="C42:K42"/>
  </mergeCells>
  <hyperlinks>
    <hyperlink ref="C8:K9" r:id="rId1" display="For the most recent version of this ECM, and links to other useful analysis tools, please click here to go to http://www.appropedia.org/Category:ECM"/>
    <hyperlink ref="C41:K41" location="'6.Assumptions &amp; References'!A1" display="Please click here to view the complete list of Assumptions."/>
    <hyperlink ref="C42:K42" location="'2.Introduction'!A1" display="Continue with your analysis by proceeding to the Instructions."/>
  </hyperlinks>
  <printOptions/>
  <pageMargins left="0.7" right="0.7" top="0.75" bottom="0.75" header="0.3" footer="0.3"/>
  <pageSetup horizontalDpi="600" verticalDpi="600" orientation="portrait" scale="77" r:id="rId2"/>
  <headerFooter>
    <oddHeader>&amp;L&amp;F&amp;R&amp;A</oddHeader>
    <oddFooter>&amp;LLast modified by user: &amp;D&amp;RPage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79"/>
  <sheetViews>
    <sheetView zoomScalePageLayoutView="0" workbookViewId="0" topLeftCell="A1">
      <selection activeCell="A1" sqref="A1"/>
    </sheetView>
  </sheetViews>
  <sheetFormatPr defaultColWidth="9.140625" defaultRowHeight="15"/>
  <cols>
    <col min="1" max="2" width="3.00390625" style="1" customWidth="1"/>
    <col min="3" max="12" width="16.421875" style="1" customWidth="1"/>
    <col min="13" max="13" width="3.00390625" style="1" customWidth="1"/>
    <col min="14" max="16384" width="9.140625" style="1" customWidth="1"/>
  </cols>
  <sheetData>
    <row r="1" ht="15.75" thickBot="1"/>
    <row r="2" spans="2:13" ht="15">
      <c r="B2" s="2"/>
      <c r="C2" s="3"/>
      <c r="D2" s="3"/>
      <c r="E2" s="3"/>
      <c r="F2" s="3"/>
      <c r="G2" s="3"/>
      <c r="H2" s="3"/>
      <c r="I2" s="3"/>
      <c r="J2" s="3"/>
      <c r="K2" s="3"/>
      <c r="L2" s="3"/>
      <c r="M2" s="4"/>
    </row>
    <row r="3" spans="2:13" ht="15">
      <c r="B3" s="5"/>
      <c r="C3" s="335" t="s">
        <v>79</v>
      </c>
      <c r="D3" s="336"/>
      <c r="E3" s="337"/>
      <c r="F3" s="338" t="s">
        <v>70</v>
      </c>
      <c r="G3" s="339"/>
      <c r="H3" s="339"/>
      <c r="I3" s="340"/>
      <c r="J3" s="335" t="str">
        <f>"This template last modified: "&amp;DAY('1.Home'!$H$10)&amp;"/"&amp;MONTH('1.Home'!$H$10)&amp;"/"&amp;YEAR('1.Home'!$H$10)</f>
        <v>This template last modified: 14/6/2011</v>
      </c>
      <c r="K3" s="336"/>
      <c r="L3" s="337"/>
      <c r="M3" s="6"/>
    </row>
    <row r="4" spans="2:13" ht="15.75" thickBot="1">
      <c r="B4" s="5"/>
      <c r="C4" s="8"/>
      <c r="D4" s="8"/>
      <c r="E4" s="8"/>
      <c r="F4" s="8"/>
      <c r="G4" s="8"/>
      <c r="H4" s="8"/>
      <c r="I4" s="8"/>
      <c r="J4" s="8"/>
      <c r="K4" s="8"/>
      <c r="L4" s="8"/>
      <c r="M4" s="6"/>
    </row>
    <row r="5" spans="2:13" ht="21.75" thickBot="1">
      <c r="B5" s="5"/>
      <c r="C5" s="348" t="s">
        <v>76</v>
      </c>
      <c r="D5" s="349"/>
      <c r="E5" s="349"/>
      <c r="F5" s="349"/>
      <c r="G5" s="349"/>
      <c r="H5" s="349"/>
      <c r="I5" s="349"/>
      <c r="J5" s="349"/>
      <c r="K5" s="349"/>
      <c r="L5" s="350"/>
      <c r="M5" s="6"/>
    </row>
    <row r="6" spans="2:13" ht="19.5" thickBot="1">
      <c r="B6" s="5"/>
      <c r="C6" s="341" t="s">
        <v>26</v>
      </c>
      <c r="D6" s="342"/>
      <c r="E6" s="342"/>
      <c r="F6" s="342"/>
      <c r="G6" s="342"/>
      <c r="H6" s="342"/>
      <c r="I6" s="342"/>
      <c r="J6" s="342"/>
      <c r="K6" s="342"/>
      <c r="L6" s="343"/>
      <c r="M6" s="6"/>
    </row>
    <row r="7" spans="2:13" ht="15.75" customHeight="1">
      <c r="B7" s="5"/>
      <c r="C7" s="347" t="s">
        <v>77</v>
      </c>
      <c r="D7" s="278"/>
      <c r="E7" s="278"/>
      <c r="F7" s="278"/>
      <c r="G7" s="278"/>
      <c r="H7" s="278"/>
      <c r="I7" s="278"/>
      <c r="J7" s="278"/>
      <c r="K7" s="278"/>
      <c r="L7" s="279"/>
      <c r="M7" s="6"/>
    </row>
    <row r="8" spans="2:13" ht="15">
      <c r="B8" s="5"/>
      <c r="C8" s="280"/>
      <c r="D8" s="281"/>
      <c r="E8" s="281"/>
      <c r="F8" s="281"/>
      <c r="G8" s="281"/>
      <c r="H8" s="281"/>
      <c r="I8" s="281"/>
      <c r="J8" s="281"/>
      <c r="K8" s="281"/>
      <c r="L8" s="282"/>
      <c r="M8" s="6"/>
    </row>
    <row r="9" spans="2:13" ht="15">
      <c r="B9" s="5"/>
      <c r="C9" s="280"/>
      <c r="D9" s="281"/>
      <c r="E9" s="281"/>
      <c r="F9" s="281"/>
      <c r="G9" s="281"/>
      <c r="H9" s="281"/>
      <c r="I9" s="281"/>
      <c r="J9" s="281"/>
      <c r="K9" s="281"/>
      <c r="L9" s="282"/>
      <c r="M9" s="6"/>
    </row>
    <row r="10" spans="2:13" ht="15">
      <c r="B10" s="5"/>
      <c r="C10" s="280"/>
      <c r="D10" s="281"/>
      <c r="E10" s="281"/>
      <c r="F10" s="281"/>
      <c r="G10" s="281"/>
      <c r="H10" s="281"/>
      <c r="I10" s="281"/>
      <c r="J10" s="281"/>
      <c r="K10" s="281"/>
      <c r="L10" s="282"/>
      <c r="M10" s="6"/>
    </row>
    <row r="11" spans="2:13" ht="15">
      <c r="B11" s="5"/>
      <c r="C11" s="280"/>
      <c r="D11" s="281"/>
      <c r="E11" s="281"/>
      <c r="F11" s="281"/>
      <c r="G11" s="281"/>
      <c r="H11" s="281"/>
      <c r="I11" s="281"/>
      <c r="J11" s="281"/>
      <c r="K11" s="281"/>
      <c r="L11" s="282"/>
      <c r="M11" s="6"/>
    </row>
    <row r="12" spans="2:13" ht="15">
      <c r="B12" s="5"/>
      <c r="C12" s="280"/>
      <c r="D12" s="281"/>
      <c r="E12" s="281"/>
      <c r="F12" s="281"/>
      <c r="G12" s="281"/>
      <c r="H12" s="281"/>
      <c r="I12" s="281"/>
      <c r="J12" s="281"/>
      <c r="K12" s="281"/>
      <c r="L12" s="282"/>
      <c r="M12" s="6"/>
    </row>
    <row r="13" spans="2:13" ht="15">
      <c r="B13" s="5"/>
      <c r="C13" s="280"/>
      <c r="D13" s="281"/>
      <c r="E13" s="281"/>
      <c r="F13" s="281"/>
      <c r="G13" s="281"/>
      <c r="H13" s="281"/>
      <c r="I13" s="281"/>
      <c r="J13" s="281"/>
      <c r="K13" s="281"/>
      <c r="L13" s="282"/>
      <c r="M13" s="6"/>
    </row>
    <row r="14" spans="2:13" ht="15.75" thickBot="1">
      <c r="B14" s="5"/>
      <c r="C14" s="283"/>
      <c r="D14" s="284"/>
      <c r="E14" s="284"/>
      <c r="F14" s="284"/>
      <c r="G14" s="284"/>
      <c r="H14" s="284"/>
      <c r="I14" s="284"/>
      <c r="J14" s="284"/>
      <c r="K14" s="284"/>
      <c r="L14" s="285"/>
      <c r="M14" s="6"/>
    </row>
    <row r="15" spans="2:13" s="200" customFormat="1" ht="15.75" thickBot="1">
      <c r="B15" s="198"/>
      <c r="C15" s="249"/>
      <c r="D15" s="249"/>
      <c r="E15" s="249"/>
      <c r="F15" s="249"/>
      <c r="G15" s="249"/>
      <c r="H15" s="249"/>
      <c r="I15" s="249"/>
      <c r="J15" s="249"/>
      <c r="K15" s="249"/>
      <c r="L15" s="249"/>
      <c r="M15" s="199"/>
    </row>
    <row r="16" spans="2:13" ht="16.5" thickBot="1">
      <c r="B16" s="5"/>
      <c r="C16" s="344" t="s">
        <v>16</v>
      </c>
      <c r="D16" s="345"/>
      <c r="E16" s="345"/>
      <c r="F16" s="345"/>
      <c r="G16" s="345"/>
      <c r="H16" s="345"/>
      <c r="I16" s="345"/>
      <c r="J16" s="345"/>
      <c r="K16" s="345"/>
      <c r="L16" s="346"/>
      <c r="M16" s="6"/>
    </row>
    <row r="17" spans="2:13" ht="15" customHeight="1">
      <c r="B17" s="5"/>
      <c r="C17" s="378" t="s">
        <v>32</v>
      </c>
      <c r="D17" s="379"/>
      <c r="E17" s="379"/>
      <c r="F17" s="379"/>
      <c r="G17" s="379"/>
      <c r="H17" s="379"/>
      <c r="I17" s="379"/>
      <c r="J17" s="379"/>
      <c r="K17" s="379"/>
      <c r="L17" s="380"/>
      <c r="M17" s="6"/>
    </row>
    <row r="18" spans="2:13" ht="15">
      <c r="B18" s="5"/>
      <c r="C18" s="381"/>
      <c r="D18" s="382"/>
      <c r="E18" s="382"/>
      <c r="F18" s="382"/>
      <c r="G18" s="382"/>
      <c r="H18" s="382"/>
      <c r="I18" s="382"/>
      <c r="J18" s="382"/>
      <c r="K18" s="382"/>
      <c r="L18" s="383"/>
      <c r="M18" s="6"/>
    </row>
    <row r="19" spans="2:13" ht="15">
      <c r="B19" s="5"/>
      <c r="C19" s="381"/>
      <c r="D19" s="382"/>
      <c r="E19" s="382"/>
      <c r="F19" s="382"/>
      <c r="G19" s="382"/>
      <c r="H19" s="382"/>
      <c r="I19" s="382"/>
      <c r="J19" s="382"/>
      <c r="K19" s="382"/>
      <c r="L19" s="383"/>
      <c r="M19" s="6"/>
    </row>
    <row r="20" spans="2:13" ht="15">
      <c r="B20" s="5"/>
      <c r="C20" s="381"/>
      <c r="D20" s="382"/>
      <c r="E20" s="382"/>
      <c r="F20" s="382"/>
      <c r="G20" s="382"/>
      <c r="H20" s="382"/>
      <c r="I20" s="382"/>
      <c r="J20" s="382"/>
      <c r="K20" s="382"/>
      <c r="L20" s="383"/>
      <c r="M20" s="6"/>
    </row>
    <row r="21" spans="2:13" ht="15">
      <c r="B21" s="5"/>
      <c r="C21" s="381"/>
      <c r="D21" s="382"/>
      <c r="E21" s="382"/>
      <c r="F21" s="382"/>
      <c r="G21" s="382"/>
      <c r="H21" s="382"/>
      <c r="I21" s="382"/>
      <c r="J21" s="382"/>
      <c r="K21" s="382"/>
      <c r="L21" s="383"/>
      <c r="M21" s="6"/>
    </row>
    <row r="22" spans="2:13" ht="15">
      <c r="B22" s="5"/>
      <c r="C22" s="381"/>
      <c r="D22" s="382"/>
      <c r="E22" s="382"/>
      <c r="F22" s="382"/>
      <c r="G22" s="382"/>
      <c r="H22" s="382"/>
      <c r="I22" s="382"/>
      <c r="J22" s="382"/>
      <c r="K22" s="382"/>
      <c r="L22" s="383"/>
      <c r="M22" s="6"/>
    </row>
    <row r="23" spans="2:13" ht="15.75" thickBot="1">
      <c r="B23" s="5"/>
      <c r="C23" s="384"/>
      <c r="D23" s="385"/>
      <c r="E23" s="385"/>
      <c r="F23" s="385"/>
      <c r="G23" s="385"/>
      <c r="H23" s="385"/>
      <c r="I23" s="385"/>
      <c r="J23" s="385"/>
      <c r="K23" s="385"/>
      <c r="L23" s="386"/>
      <c r="M23" s="6"/>
    </row>
    <row r="24" spans="2:13" ht="15.75" thickBot="1">
      <c r="B24" s="5"/>
      <c r="C24" s="243"/>
      <c r="D24" s="243"/>
      <c r="E24" s="243"/>
      <c r="F24" s="243"/>
      <c r="G24" s="243"/>
      <c r="H24" s="243"/>
      <c r="I24" s="243"/>
      <c r="J24" s="243"/>
      <c r="K24" s="243"/>
      <c r="L24" s="243"/>
      <c r="M24" s="6"/>
    </row>
    <row r="25" spans="2:13" ht="19.5" thickBot="1">
      <c r="B25" s="5"/>
      <c r="C25" s="375" t="s">
        <v>164</v>
      </c>
      <c r="D25" s="376"/>
      <c r="E25" s="376"/>
      <c r="F25" s="376"/>
      <c r="G25" s="376"/>
      <c r="H25" s="376"/>
      <c r="I25" s="376"/>
      <c r="J25" s="376"/>
      <c r="K25" s="376"/>
      <c r="L25" s="377"/>
      <c r="M25" s="6"/>
    </row>
    <row r="26" spans="2:13" ht="15" customHeight="1">
      <c r="B26" s="5"/>
      <c r="C26" s="280" t="str">
        <f>"Your organization currently uses "&amp;'3.Inputs'!J27&amp;" T12 bulbs, with a power rating of "&amp;'3.Inputs'!J28&amp;" W each. Using them for "&amp;'3.Inputs'!J34&amp;" hours per day, an average annual savings of "&amp;TEXT(AVERAGE('5.Projected Savings'!H48:L48),"$#,#")&amp;" could be realized for five years by switching to an equivalent number of T8 bulbs using the same fixtures, requiring an initial investment of "&amp;TEXT('5.Projected Savings'!G46,"$#,#")&amp;". In addition to the economic savings, a reduction in CO2 emission of "&amp;'4.Executive Summary'!L66&amp;" is realized over the five-year study period."</f>
        <v>Your organization currently uses  T12 bulbs, with a power rating of  W each. Using them for  hours per day, an average annual savings of $15,725 could be realized for five years by switching to an equivalent number of T8 bulbs using the same fixtures, requiring an initial investment of $300. In addition to the economic savings, a reduction in CO2 emission of  is realized over the five-year study period.</v>
      </c>
      <c r="D26" s="281"/>
      <c r="E26" s="281"/>
      <c r="F26" s="281"/>
      <c r="G26" s="281"/>
      <c r="H26" s="281"/>
      <c r="I26" s="281"/>
      <c r="J26" s="281"/>
      <c r="K26" s="281"/>
      <c r="L26" s="282"/>
      <c r="M26" s="6"/>
    </row>
    <row r="27" spans="2:13" ht="15" customHeight="1">
      <c r="B27" s="5"/>
      <c r="C27" s="280"/>
      <c r="D27" s="281"/>
      <c r="E27" s="281"/>
      <c r="F27" s="281"/>
      <c r="G27" s="281"/>
      <c r="H27" s="281"/>
      <c r="I27" s="281"/>
      <c r="J27" s="281"/>
      <c r="K27" s="281"/>
      <c r="L27" s="282"/>
      <c r="M27" s="6"/>
    </row>
    <row r="28" spans="2:13" ht="15.75" thickBot="1">
      <c r="B28" s="5"/>
      <c r="C28" s="283"/>
      <c r="D28" s="284"/>
      <c r="E28" s="284"/>
      <c r="F28" s="284"/>
      <c r="G28" s="284"/>
      <c r="H28" s="284"/>
      <c r="I28" s="284"/>
      <c r="J28" s="284"/>
      <c r="K28" s="284"/>
      <c r="L28" s="285"/>
      <c r="M28" s="6"/>
    </row>
    <row r="29" spans="2:13" ht="15.75" thickBot="1">
      <c r="B29" s="5"/>
      <c r="C29" s="30"/>
      <c r="D29" s="30"/>
      <c r="E29" s="30"/>
      <c r="F29" s="30"/>
      <c r="G29" s="30"/>
      <c r="H29" s="30"/>
      <c r="I29" s="209"/>
      <c r="J29" s="209"/>
      <c r="K29" s="209"/>
      <c r="L29" s="209"/>
      <c r="M29" s="6"/>
    </row>
    <row r="30" spans="2:13" ht="30.75" thickBot="1">
      <c r="B30" s="5"/>
      <c r="C30" s="387" t="s">
        <v>74</v>
      </c>
      <c r="D30" s="388"/>
      <c r="E30" s="388"/>
      <c r="F30" s="389"/>
      <c r="G30" s="47" t="s">
        <v>91</v>
      </c>
      <c r="H30" s="30"/>
      <c r="I30" s="209"/>
      <c r="J30" s="209"/>
      <c r="K30" s="209"/>
      <c r="L30" s="209"/>
      <c r="M30" s="6"/>
    </row>
    <row r="31" spans="2:13" ht="15">
      <c r="B31" s="5"/>
      <c r="C31" s="390" t="s">
        <v>83</v>
      </c>
      <c r="D31" s="391"/>
      <c r="E31" s="391"/>
      <c r="F31" s="392"/>
      <c r="G31" s="250">
        <v>600</v>
      </c>
      <c r="H31" s="30"/>
      <c r="I31" s="209"/>
      <c r="J31" s="209"/>
      <c r="K31" s="209"/>
      <c r="L31" s="209"/>
      <c r="M31" s="6"/>
    </row>
    <row r="32" spans="2:13" ht="15">
      <c r="B32" s="5"/>
      <c r="C32" s="393" t="s">
        <v>92</v>
      </c>
      <c r="D32" s="394"/>
      <c r="E32" s="394"/>
      <c r="F32" s="395"/>
      <c r="G32" s="251">
        <v>40</v>
      </c>
      <c r="H32" s="30"/>
      <c r="I32" s="209"/>
      <c r="J32" s="209"/>
      <c r="K32" s="209"/>
      <c r="L32" s="209"/>
      <c r="M32" s="6"/>
    </row>
    <row r="33" spans="2:13" ht="15">
      <c r="B33" s="5"/>
      <c r="C33" s="393" t="s">
        <v>84</v>
      </c>
      <c r="D33" s="394"/>
      <c r="E33" s="394"/>
      <c r="F33" s="395"/>
      <c r="G33" s="251">
        <v>4</v>
      </c>
      <c r="H33" s="30"/>
      <c r="I33" s="209"/>
      <c r="J33" s="209"/>
      <c r="K33" s="209"/>
      <c r="L33" s="209"/>
      <c r="M33" s="6"/>
    </row>
    <row r="34" spans="2:13" ht="15.75" thickBot="1">
      <c r="B34" s="5"/>
      <c r="C34" s="396" t="s">
        <v>80</v>
      </c>
      <c r="D34" s="397"/>
      <c r="E34" s="397"/>
      <c r="F34" s="398"/>
      <c r="G34" s="252">
        <v>0.02</v>
      </c>
      <c r="H34" s="30"/>
      <c r="I34" s="30"/>
      <c r="J34" s="30"/>
      <c r="K34" s="30"/>
      <c r="L34" s="30"/>
      <c r="M34" s="6"/>
    </row>
    <row r="35" spans="2:13" ht="15">
      <c r="B35" s="5"/>
      <c r="C35" s="396" t="s">
        <v>81</v>
      </c>
      <c r="D35" s="397"/>
      <c r="E35" s="397"/>
      <c r="F35" s="398"/>
      <c r="G35" s="252">
        <v>0.02</v>
      </c>
      <c r="H35" s="30"/>
      <c r="I35" s="362" t="s">
        <v>136</v>
      </c>
      <c r="J35" s="363"/>
      <c r="K35" s="364"/>
      <c r="L35" s="129">
        <v>0.0830002291822101</v>
      </c>
      <c r="M35" s="6"/>
    </row>
    <row r="36" spans="2:13" ht="15">
      <c r="B36" s="5"/>
      <c r="C36" s="396" t="s">
        <v>94</v>
      </c>
      <c r="D36" s="397"/>
      <c r="E36" s="397"/>
      <c r="F36" s="398"/>
      <c r="G36" s="253">
        <v>0.087</v>
      </c>
      <c r="H36" s="30"/>
      <c r="I36" s="365" t="s">
        <v>135</v>
      </c>
      <c r="J36" s="366"/>
      <c r="K36" s="367"/>
      <c r="L36" s="131">
        <v>1640.800853879739</v>
      </c>
      <c r="M36" s="6"/>
    </row>
    <row r="37" spans="2:13" ht="15.75" thickBot="1">
      <c r="B37" s="5"/>
      <c r="C37" s="393" t="s">
        <v>93</v>
      </c>
      <c r="D37" s="394"/>
      <c r="E37" s="394"/>
      <c r="F37" s="395"/>
      <c r="G37" s="56">
        <v>300</v>
      </c>
      <c r="H37" s="30"/>
      <c r="I37" s="368" t="s">
        <v>128</v>
      </c>
      <c r="J37" s="369"/>
      <c r="K37" s="370"/>
      <c r="L37" s="132" t="s">
        <v>169</v>
      </c>
      <c r="M37" s="6"/>
    </row>
    <row r="38" spans="2:13" ht="15">
      <c r="B38" s="5"/>
      <c r="C38" s="393" t="s">
        <v>85</v>
      </c>
      <c r="D38" s="394"/>
      <c r="E38" s="394"/>
      <c r="F38" s="395"/>
      <c r="G38" s="251">
        <v>12</v>
      </c>
      <c r="H38" s="30"/>
      <c r="I38" s="30"/>
      <c r="J38" s="30"/>
      <c r="K38" s="30"/>
      <c r="L38" s="30"/>
      <c r="M38" s="6"/>
    </row>
    <row r="39" spans="2:13" ht="15">
      <c r="B39" s="5"/>
      <c r="C39" s="396" t="s">
        <v>86</v>
      </c>
      <c r="D39" s="397"/>
      <c r="E39" s="397"/>
      <c r="F39" s="398"/>
      <c r="G39" s="251">
        <v>260</v>
      </c>
      <c r="H39" s="30"/>
      <c r="I39" s="30"/>
      <c r="J39" s="30"/>
      <c r="K39" s="30"/>
      <c r="L39" s="30"/>
      <c r="M39" s="6"/>
    </row>
    <row r="40" spans="2:13" ht="15">
      <c r="B40" s="5"/>
      <c r="C40" s="393" t="s">
        <v>165</v>
      </c>
      <c r="D40" s="394"/>
      <c r="E40" s="394"/>
      <c r="F40" s="395"/>
      <c r="G40" s="56">
        <v>0.25</v>
      </c>
      <c r="H40" s="30"/>
      <c r="I40" s="30"/>
      <c r="J40" s="30"/>
      <c r="K40" s="30"/>
      <c r="L40" s="30"/>
      <c r="M40" s="6"/>
    </row>
    <row r="41" spans="2:13" ht="15">
      <c r="B41" s="5"/>
      <c r="C41" s="393" t="s">
        <v>166</v>
      </c>
      <c r="D41" s="394"/>
      <c r="E41" s="394"/>
      <c r="F41" s="395"/>
      <c r="G41" s="56">
        <v>0.05</v>
      </c>
      <c r="H41" s="30"/>
      <c r="I41" s="30"/>
      <c r="J41" s="30"/>
      <c r="K41" s="30"/>
      <c r="L41" s="30"/>
      <c r="M41" s="6"/>
    </row>
    <row r="42" spans="2:13" ht="15">
      <c r="B42" s="5"/>
      <c r="C42" s="396" t="s">
        <v>167</v>
      </c>
      <c r="D42" s="397"/>
      <c r="E42" s="397"/>
      <c r="F42" s="398"/>
      <c r="G42" s="56">
        <v>33000</v>
      </c>
      <c r="H42" s="30"/>
      <c r="I42" s="30"/>
      <c r="J42" s="30"/>
      <c r="K42" s="30"/>
      <c r="L42" s="30"/>
      <c r="M42" s="6"/>
    </row>
    <row r="43" spans="2:13" ht="15.75" thickBot="1">
      <c r="B43" s="5"/>
      <c r="C43" s="399" t="s">
        <v>168</v>
      </c>
      <c r="D43" s="400"/>
      <c r="E43" s="400"/>
      <c r="F43" s="401"/>
      <c r="G43" s="66">
        <v>28000</v>
      </c>
      <c r="H43" s="30"/>
      <c r="I43" s="30"/>
      <c r="J43" s="30"/>
      <c r="K43" s="30"/>
      <c r="L43" s="30"/>
      <c r="M43" s="6"/>
    </row>
    <row r="44" spans="2:13" ht="15">
      <c r="B44" s="5"/>
      <c r="C44" s="30"/>
      <c r="D44" s="30"/>
      <c r="E44" s="30"/>
      <c r="F44" s="30"/>
      <c r="G44" s="30"/>
      <c r="H44" s="30"/>
      <c r="I44" s="30"/>
      <c r="J44" s="30"/>
      <c r="K44" s="30"/>
      <c r="L44" s="30"/>
      <c r="M44" s="6"/>
    </row>
    <row r="45" spans="2:13" ht="15">
      <c r="B45" s="5"/>
      <c r="C45" s="30"/>
      <c r="D45" s="30"/>
      <c r="E45" s="30"/>
      <c r="F45" s="30"/>
      <c r="G45" s="30"/>
      <c r="H45" s="30"/>
      <c r="I45" s="30"/>
      <c r="J45" s="30"/>
      <c r="K45" s="30"/>
      <c r="L45" s="30"/>
      <c r="M45" s="6"/>
    </row>
    <row r="46" spans="2:13" ht="15">
      <c r="B46" s="5"/>
      <c r="C46" s="30"/>
      <c r="D46" s="30"/>
      <c r="E46" s="30"/>
      <c r="F46" s="30"/>
      <c r="G46" s="30"/>
      <c r="H46" s="30"/>
      <c r="I46" s="30"/>
      <c r="J46" s="30"/>
      <c r="K46" s="30"/>
      <c r="L46" s="30"/>
      <c r="M46" s="6"/>
    </row>
    <row r="47" spans="2:13" ht="15">
      <c r="B47" s="5"/>
      <c r="C47" s="30"/>
      <c r="D47" s="30"/>
      <c r="E47" s="209"/>
      <c r="F47" s="209"/>
      <c r="G47" s="209"/>
      <c r="H47" s="209"/>
      <c r="I47" s="209"/>
      <c r="J47" s="209"/>
      <c r="K47" s="30"/>
      <c r="L47" s="30"/>
      <c r="M47" s="6"/>
    </row>
    <row r="48" spans="2:13" ht="15">
      <c r="B48" s="5"/>
      <c r="C48" s="30"/>
      <c r="D48" s="30"/>
      <c r="E48" s="209"/>
      <c r="F48" s="209"/>
      <c r="G48" s="209"/>
      <c r="H48" s="209"/>
      <c r="I48" s="209"/>
      <c r="J48" s="209"/>
      <c r="K48" s="30"/>
      <c r="L48" s="30"/>
      <c r="M48" s="6"/>
    </row>
    <row r="49" spans="2:13" ht="15">
      <c r="B49" s="5"/>
      <c r="C49" s="30"/>
      <c r="D49" s="30"/>
      <c r="E49" s="209"/>
      <c r="F49" s="209"/>
      <c r="G49" s="209"/>
      <c r="H49" s="209"/>
      <c r="I49" s="209"/>
      <c r="J49" s="209"/>
      <c r="K49" s="30"/>
      <c r="L49" s="30"/>
      <c r="M49" s="6"/>
    </row>
    <row r="50" spans="2:13" ht="15">
      <c r="B50" s="5"/>
      <c r="C50" s="30"/>
      <c r="D50" s="30"/>
      <c r="E50" s="209"/>
      <c r="F50" s="209"/>
      <c r="G50" s="209"/>
      <c r="H50" s="209"/>
      <c r="I50" s="209"/>
      <c r="J50" s="209"/>
      <c r="K50" s="30"/>
      <c r="L50" s="30"/>
      <c r="M50" s="6"/>
    </row>
    <row r="51" spans="2:13" ht="17.25">
      <c r="B51" s="5"/>
      <c r="C51" s="208"/>
      <c r="D51" s="208"/>
      <c r="E51" s="209"/>
      <c r="F51" s="209"/>
      <c r="G51" s="209"/>
      <c r="H51" s="209"/>
      <c r="I51" s="209"/>
      <c r="J51" s="209"/>
      <c r="K51" s="208"/>
      <c r="L51" s="208"/>
      <c r="M51" s="6"/>
    </row>
    <row r="52" spans="2:13" ht="15">
      <c r="B52" s="5"/>
      <c r="C52" s="209"/>
      <c r="D52" s="209"/>
      <c r="E52" s="209"/>
      <c r="F52" s="209"/>
      <c r="G52" s="209"/>
      <c r="H52" s="209"/>
      <c r="I52" s="209"/>
      <c r="J52" s="209"/>
      <c r="K52" s="209"/>
      <c r="L52" s="209"/>
      <c r="M52" s="6"/>
    </row>
    <row r="53" spans="2:13" ht="15">
      <c r="B53" s="5"/>
      <c r="C53" s="209"/>
      <c r="D53" s="209"/>
      <c r="E53" s="209"/>
      <c r="F53" s="209"/>
      <c r="G53" s="209"/>
      <c r="H53" s="209"/>
      <c r="I53" s="209"/>
      <c r="J53" s="209"/>
      <c r="K53" s="209"/>
      <c r="L53" s="209"/>
      <c r="M53" s="6"/>
    </row>
    <row r="54" spans="2:13" ht="15">
      <c r="B54" s="5"/>
      <c r="C54" s="8"/>
      <c r="D54" s="8"/>
      <c r="E54" s="210"/>
      <c r="F54" s="211"/>
      <c r="G54" s="211"/>
      <c r="H54" s="211"/>
      <c r="I54" s="211"/>
      <c r="J54" s="212"/>
      <c r="K54" s="8"/>
      <c r="L54" s="8"/>
      <c r="M54" s="6"/>
    </row>
    <row r="55" spans="2:13" ht="15">
      <c r="B55" s="5"/>
      <c r="C55" s="8"/>
      <c r="D55" s="8"/>
      <c r="E55" s="210"/>
      <c r="F55" s="211"/>
      <c r="G55" s="211"/>
      <c r="H55" s="211"/>
      <c r="I55" s="211"/>
      <c r="J55" s="212"/>
      <c r="K55" s="8"/>
      <c r="L55" s="8"/>
      <c r="M55" s="6"/>
    </row>
    <row r="56" spans="2:13" ht="15">
      <c r="B56" s="5"/>
      <c r="C56" s="8"/>
      <c r="D56" s="8"/>
      <c r="E56" s="210"/>
      <c r="F56" s="211"/>
      <c r="G56" s="211"/>
      <c r="H56" s="211"/>
      <c r="I56" s="211"/>
      <c r="J56" s="212"/>
      <c r="K56" s="8"/>
      <c r="L56" s="8"/>
      <c r="M56" s="6"/>
    </row>
    <row r="57" spans="2:13" ht="15">
      <c r="B57" s="5"/>
      <c r="C57" s="8"/>
      <c r="D57" s="8"/>
      <c r="E57" s="210"/>
      <c r="F57" s="211"/>
      <c r="G57" s="211"/>
      <c r="H57" s="211"/>
      <c r="I57" s="211"/>
      <c r="J57" s="212"/>
      <c r="K57" s="8"/>
      <c r="L57" s="8"/>
      <c r="M57" s="6"/>
    </row>
    <row r="58" spans="2:13" ht="15">
      <c r="B58" s="5"/>
      <c r="C58" s="8"/>
      <c r="D58" s="8"/>
      <c r="E58" s="210"/>
      <c r="F58" s="211"/>
      <c r="G58" s="211"/>
      <c r="H58" s="211"/>
      <c r="I58" s="211"/>
      <c r="J58" s="212"/>
      <c r="K58" s="8"/>
      <c r="L58" s="8"/>
      <c r="M58" s="6"/>
    </row>
    <row r="59" spans="2:13" ht="15">
      <c r="B59" s="5"/>
      <c r="C59" s="8"/>
      <c r="D59" s="8"/>
      <c r="E59" s="210"/>
      <c r="F59" s="211"/>
      <c r="G59" s="211"/>
      <c r="H59" s="211"/>
      <c r="I59" s="211"/>
      <c r="J59" s="212"/>
      <c r="K59" s="8"/>
      <c r="L59" s="8"/>
      <c r="M59" s="6"/>
    </row>
    <row r="60" spans="2:13" ht="15">
      <c r="B60" s="5"/>
      <c r="C60" s="8"/>
      <c r="D60" s="8"/>
      <c r="E60" s="210"/>
      <c r="F60" s="211"/>
      <c r="G60" s="211"/>
      <c r="H60" s="211"/>
      <c r="I60" s="211"/>
      <c r="J60" s="212"/>
      <c r="K60" s="8"/>
      <c r="L60" s="8"/>
      <c r="M60" s="6"/>
    </row>
    <row r="61" spans="2:13" ht="15">
      <c r="B61" s="5"/>
      <c r="C61" s="8"/>
      <c r="D61" s="8"/>
      <c r="E61" s="210"/>
      <c r="F61" s="211"/>
      <c r="G61" s="211"/>
      <c r="H61" s="211"/>
      <c r="I61" s="211"/>
      <c r="J61" s="212"/>
      <c r="K61" s="8"/>
      <c r="L61" s="8"/>
      <c r="M61" s="6"/>
    </row>
    <row r="62" spans="2:13" ht="15">
      <c r="B62" s="5"/>
      <c r="C62" s="8"/>
      <c r="D62" s="8"/>
      <c r="E62" s="210"/>
      <c r="F62" s="211"/>
      <c r="G62" s="211"/>
      <c r="H62" s="211"/>
      <c r="I62" s="211"/>
      <c r="J62" s="212"/>
      <c r="K62" s="8"/>
      <c r="L62" s="8"/>
      <c r="M62" s="6"/>
    </row>
    <row r="63" spans="2:13" ht="15.75" thickBot="1">
      <c r="B63" s="5"/>
      <c r="C63" s="8"/>
      <c r="D63" s="8"/>
      <c r="E63" s="210"/>
      <c r="F63" s="211"/>
      <c r="G63" s="211"/>
      <c r="H63" s="211"/>
      <c r="I63" s="211"/>
      <c r="J63" s="212"/>
      <c r="K63" s="8"/>
      <c r="L63" s="8"/>
      <c r="M63" s="6"/>
    </row>
    <row r="64" spans="2:13" ht="15.75" thickBot="1">
      <c r="B64" s="5"/>
      <c r="C64" s="213"/>
      <c r="D64" s="214"/>
      <c r="E64" s="215"/>
      <c r="F64" s="216" t="s">
        <v>15</v>
      </c>
      <c r="G64" s="217" t="s">
        <v>9</v>
      </c>
      <c r="H64" s="217" t="s">
        <v>10</v>
      </c>
      <c r="I64" s="217" t="s">
        <v>11</v>
      </c>
      <c r="J64" s="217" t="s">
        <v>12</v>
      </c>
      <c r="K64" s="218" t="s">
        <v>13</v>
      </c>
      <c r="L64" s="219"/>
      <c r="M64" s="6"/>
    </row>
    <row r="65" spans="2:13" ht="15">
      <c r="B65" s="5"/>
      <c r="C65" s="220"/>
      <c r="D65" s="371" t="s">
        <v>117</v>
      </c>
      <c r="E65" s="372"/>
      <c r="F65" s="221">
        <v>-10330.632000000001</v>
      </c>
      <c r="G65" s="222">
        <v>1993.45536</v>
      </c>
      <c r="H65" s="222">
        <v>2033.3244672</v>
      </c>
      <c r="I65" s="222">
        <v>2073.9909565439993</v>
      </c>
      <c r="J65" s="222">
        <v>2115.4707756748803</v>
      </c>
      <c r="K65" s="223">
        <v>2157.780191188378</v>
      </c>
      <c r="L65" s="219"/>
      <c r="M65" s="6"/>
    </row>
    <row r="66" spans="2:13" ht="15">
      <c r="B66" s="5"/>
      <c r="C66" s="220"/>
      <c r="D66" s="333" t="s">
        <v>118</v>
      </c>
      <c r="E66" s="334"/>
      <c r="F66" s="224">
        <v>-10330.632000000001</v>
      </c>
      <c r="G66" s="225">
        <v>-8337.176640000001</v>
      </c>
      <c r="H66" s="225">
        <v>-6303.852172800001</v>
      </c>
      <c r="I66" s="225">
        <v>-4229.861216256002</v>
      </c>
      <c r="J66" s="225">
        <v>-2114.3904405811218</v>
      </c>
      <c r="K66" s="226">
        <v>43.389750607256246</v>
      </c>
      <c r="L66" s="219"/>
      <c r="M66" s="6"/>
    </row>
    <row r="67" spans="2:13" ht="15">
      <c r="B67" s="5"/>
      <c r="C67" s="220"/>
      <c r="D67" s="333" t="s">
        <v>170</v>
      </c>
      <c r="E67" s="334"/>
      <c r="F67" s="227">
        <v>6739.200000000001</v>
      </c>
      <c r="G67" s="228">
        <v>6739.200000000001</v>
      </c>
      <c r="H67" s="228">
        <v>6739.200000000001</v>
      </c>
      <c r="I67" s="228">
        <v>6739.200000000001</v>
      </c>
      <c r="J67" s="228">
        <v>6739.200000000001</v>
      </c>
      <c r="K67" s="229">
        <v>6739.200000000001</v>
      </c>
      <c r="L67" s="219"/>
      <c r="M67" s="6"/>
    </row>
    <row r="68" spans="2:13" ht="15.75" thickBot="1">
      <c r="B68" s="5"/>
      <c r="C68" s="220"/>
      <c r="D68" s="373" t="s">
        <v>160</v>
      </c>
      <c r="E68" s="374"/>
      <c r="F68" s="230">
        <v>6739.200000000001</v>
      </c>
      <c r="G68" s="231">
        <v>13478.400000000001</v>
      </c>
      <c r="H68" s="231">
        <v>20217.600000000002</v>
      </c>
      <c r="I68" s="231">
        <v>26956.800000000003</v>
      </c>
      <c r="J68" s="231">
        <v>33696</v>
      </c>
      <c r="K68" s="232">
        <v>40435.2</v>
      </c>
      <c r="L68" s="219"/>
      <c r="M68" s="6"/>
    </row>
    <row r="69" spans="2:13" ht="15.75" thickBot="1">
      <c r="B69" s="5"/>
      <c r="C69" s="254"/>
      <c r="D69" s="255"/>
      <c r="E69" s="256"/>
      <c r="F69" s="256"/>
      <c r="G69" s="256"/>
      <c r="H69" s="256"/>
      <c r="I69" s="257"/>
      <c r="J69" s="257"/>
      <c r="K69" s="258"/>
      <c r="L69" s="258"/>
      <c r="M69" s="6"/>
    </row>
    <row r="70" spans="2:13" ht="15">
      <c r="B70" s="5"/>
      <c r="C70" s="351" t="s">
        <v>161</v>
      </c>
      <c r="D70" s="352"/>
      <c r="E70" s="352"/>
      <c r="F70" s="352"/>
      <c r="G70" s="352"/>
      <c r="H70" s="352"/>
      <c r="I70" s="352"/>
      <c r="J70" s="352"/>
      <c r="K70" s="352"/>
      <c r="L70" s="353"/>
      <c r="M70" s="6"/>
    </row>
    <row r="71" spans="2:13" ht="15">
      <c r="B71" s="5"/>
      <c r="C71" s="354" t="s">
        <v>162</v>
      </c>
      <c r="D71" s="355"/>
      <c r="E71" s="355"/>
      <c r="F71" s="355"/>
      <c r="G71" s="355"/>
      <c r="H71" s="358" t="s">
        <v>163</v>
      </c>
      <c r="I71" s="358"/>
      <c r="J71" s="358"/>
      <c r="K71" s="358"/>
      <c r="L71" s="359"/>
      <c r="M71" s="6"/>
    </row>
    <row r="72" spans="2:13" ht="15">
      <c r="B72" s="5"/>
      <c r="C72" s="354"/>
      <c r="D72" s="355"/>
      <c r="E72" s="355"/>
      <c r="F72" s="355"/>
      <c r="G72" s="355"/>
      <c r="H72" s="358"/>
      <c r="I72" s="358"/>
      <c r="J72" s="358"/>
      <c r="K72" s="358"/>
      <c r="L72" s="359"/>
      <c r="M72" s="6"/>
    </row>
    <row r="73" spans="2:13" ht="15.75" thickBot="1">
      <c r="B73" s="5"/>
      <c r="C73" s="356"/>
      <c r="D73" s="357"/>
      <c r="E73" s="357"/>
      <c r="F73" s="357"/>
      <c r="G73" s="357"/>
      <c r="H73" s="360"/>
      <c r="I73" s="360"/>
      <c r="J73" s="360"/>
      <c r="K73" s="360"/>
      <c r="L73" s="361"/>
      <c r="M73" s="6"/>
    </row>
    <row r="74" spans="2:13" ht="15.75" thickBot="1">
      <c r="B74" s="17"/>
      <c r="C74" s="259"/>
      <c r="D74" s="18"/>
      <c r="E74" s="18"/>
      <c r="F74" s="18"/>
      <c r="G74" s="18"/>
      <c r="H74" s="18"/>
      <c r="I74" s="18"/>
      <c r="J74" s="18"/>
      <c r="K74" s="18"/>
      <c r="L74" s="18"/>
      <c r="M74" s="148"/>
    </row>
    <row r="75" ht="15" customHeight="1">
      <c r="C75" s="260"/>
    </row>
    <row r="76" spans="3:12" ht="15" customHeight="1">
      <c r="C76" s="261"/>
      <c r="E76" s="261"/>
      <c r="F76" s="261"/>
      <c r="G76" s="261"/>
      <c r="H76" s="261"/>
      <c r="I76" s="261"/>
      <c r="J76" s="261"/>
      <c r="K76" s="261"/>
      <c r="L76" s="261"/>
    </row>
    <row r="79" spans="3:12" ht="15">
      <c r="C79" s="261"/>
      <c r="E79" s="261"/>
      <c r="F79" s="261"/>
      <c r="G79" s="261"/>
      <c r="H79" s="261"/>
      <c r="I79" s="261"/>
      <c r="J79" s="261"/>
      <c r="K79" s="261"/>
      <c r="L79" s="261"/>
    </row>
  </sheetData>
  <sheetProtection password="E7B2" sheet="1"/>
  <mergeCells count="34">
    <mergeCell ref="C36:F36"/>
    <mergeCell ref="C43:F43"/>
    <mergeCell ref="C37:F37"/>
    <mergeCell ref="C38:F38"/>
    <mergeCell ref="C39:F39"/>
    <mergeCell ref="C40:F40"/>
    <mergeCell ref="C41:F41"/>
    <mergeCell ref="C42:F42"/>
    <mergeCell ref="C30:F30"/>
    <mergeCell ref="C31:F31"/>
    <mergeCell ref="C32:F32"/>
    <mergeCell ref="C33:F33"/>
    <mergeCell ref="C34:F34"/>
    <mergeCell ref="C35:F35"/>
    <mergeCell ref="C70:L70"/>
    <mergeCell ref="C71:G73"/>
    <mergeCell ref="H71:L73"/>
    <mergeCell ref="C26:L28"/>
    <mergeCell ref="I35:K35"/>
    <mergeCell ref="I36:K36"/>
    <mergeCell ref="I37:K37"/>
    <mergeCell ref="D65:E65"/>
    <mergeCell ref="D66:E66"/>
    <mergeCell ref="D68:E68"/>
    <mergeCell ref="D67:E67"/>
    <mergeCell ref="J3:L3"/>
    <mergeCell ref="C3:E3"/>
    <mergeCell ref="F3:I3"/>
    <mergeCell ref="C6:L6"/>
    <mergeCell ref="C16:L16"/>
    <mergeCell ref="C7:L14"/>
    <mergeCell ref="C5:L5"/>
    <mergeCell ref="C25:L25"/>
    <mergeCell ref="C17:L23"/>
  </mergeCells>
  <hyperlinks>
    <hyperlink ref="F3:I3" location="'1.Home'!A1" display="Please review the disclaimer on the Home tab."/>
    <hyperlink ref="C71:G73" location="'6.Assumptions &amp; References'!A1" display="To visit the Assumptions &amp; References page to examine the underlying capabilities and restrictions of this calculator, click here."/>
    <hyperlink ref="H71:L73" location="'3.Inputs'!A1" display="To visit the Inputs Page and start a calculation unique to your organization, click here."/>
  </hyperlinks>
  <printOptions/>
  <pageMargins left="0.7086614173228347" right="0.7086614173228347" top="0.7874015748031497" bottom="0.7874015748031497" header="0.31496062992125984" footer="0.31496062992125984"/>
  <pageSetup fitToHeight="1" fitToWidth="1" horizontalDpi="600" verticalDpi="600" orientation="portrait" scale="55" r:id="rId2"/>
  <headerFooter>
    <oddHeader>&amp;L&amp;F&amp;R&amp;A</oddHeader>
    <oddFooter>&amp;LLast modified by user: &amp;D&amp;R&amp;9Page &amp;P of &amp;N</oddFooter>
  </headerFooter>
  <drawing r:id="rId1"/>
</worksheet>
</file>

<file path=xl/worksheets/sheet3.xml><?xml version="1.0" encoding="utf-8"?>
<worksheet xmlns="http://schemas.openxmlformats.org/spreadsheetml/2006/main" xmlns:r="http://schemas.openxmlformats.org/officeDocument/2006/relationships">
  <dimension ref="B2:R25"/>
  <sheetViews>
    <sheetView workbookViewId="0" topLeftCell="A1">
      <selection activeCell="I33" sqref="I33:I34"/>
    </sheetView>
  </sheetViews>
  <sheetFormatPr defaultColWidth="9.140625" defaultRowHeight="15"/>
  <cols>
    <col min="1" max="2" width="3.00390625" style="1" customWidth="1"/>
    <col min="3" max="5" width="13.421875" style="1" customWidth="1"/>
    <col min="6" max="9" width="12.8515625" style="1" customWidth="1"/>
    <col min="10" max="12" width="13.421875" style="1" customWidth="1"/>
    <col min="13" max="13" width="3.00390625" style="1" customWidth="1"/>
    <col min="14" max="16384" width="9.140625" style="1" customWidth="1"/>
  </cols>
  <sheetData>
    <row r="1" ht="15.75" thickBot="1"/>
    <row r="2" spans="2:13" ht="15">
      <c r="B2" s="2"/>
      <c r="C2" s="3"/>
      <c r="D2" s="3"/>
      <c r="E2" s="3"/>
      <c r="F2" s="3"/>
      <c r="G2" s="3"/>
      <c r="H2" s="3"/>
      <c r="I2" s="3"/>
      <c r="J2" s="3"/>
      <c r="K2" s="3"/>
      <c r="L2" s="3"/>
      <c r="M2" s="4"/>
    </row>
    <row r="3" spans="2:13" ht="15">
      <c r="B3" s="5"/>
      <c r="C3" s="335" t="s">
        <v>79</v>
      </c>
      <c r="D3" s="336"/>
      <c r="E3" s="337"/>
      <c r="F3" s="338" t="s">
        <v>70</v>
      </c>
      <c r="G3" s="339"/>
      <c r="H3" s="339"/>
      <c r="I3" s="340"/>
      <c r="J3" s="335" t="str">
        <f>"This template last modified: "&amp;DAY('1.Home'!$H$10)&amp;"/"&amp;MONTH('1.Home'!$H$10)&amp;"/"&amp;YEAR('1.Home'!$H$10)</f>
        <v>This template last modified: 14/6/2011</v>
      </c>
      <c r="K3" s="336"/>
      <c r="L3" s="337"/>
      <c r="M3" s="6"/>
    </row>
    <row r="4" spans="2:13" ht="15.75" thickBot="1">
      <c r="B4" s="5"/>
      <c r="C4" s="8"/>
      <c r="D4" s="8"/>
      <c r="E4" s="8"/>
      <c r="F4" s="8"/>
      <c r="G4" s="8"/>
      <c r="H4" s="8"/>
      <c r="I4" s="8"/>
      <c r="J4" s="8"/>
      <c r="K4" s="8"/>
      <c r="L4" s="8"/>
      <c r="M4" s="6"/>
    </row>
    <row r="5" spans="2:18" ht="20.25" thickBot="1">
      <c r="B5" s="5"/>
      <c r="C5" s="402" t="s">
        <v>72</v>
      </c>
      <c r="D5" s="403"/>
      <c r="E5" s="403"/>
      <c r="F5" s="403"/>
      <c r="G5" s="403"/>
      <c r="H5" s="403"/>
      <c r="I5" s="403"/>
      <c r="J5" s="403"/>
      <c r="K5" s="403"/>
      <c r="L5" s="404"/>
      <c r="M5" s="241"/>
      <c r="N5" s="242"/>
      <c r="O5" s="242"/>
      <c r="P5" s="242"/>
      <c r="Q5" s="242"/>
      <c r="R5" s="242"/>
    </row>
    <row r="6" spans="2:14" ht="19.5">
      <c r="B6" s="5"/>
      <c r="C6" s="378" t="s">
        <v>75</v>
      </c>
      <c r="D6" s="379"/>
      <c r="E6" s="379"/>
      <c r="F6" s="379"/>
      <c r="G6" s="379"/>
      <c r="H6" s="379"/>
      <c r="I6" s="379"/>
      <c r="J6" s="379"/>
      <c r="K6" s="379"/>
      <c r="L6" s="380"/>
      <c r="M6" s="194"/>
      <c r="N6" s="195"/>
    </row>
    <row r="7" spans="2:14" ht="19.5">
      <c r="B7" s="5"/>
      <c r="C7" s="381"/>
      <c r="D7" s="382"/>
      <c r="E7" s="382"/>
      <c r="F7" s="382"/>
      <c r="G7" s="382"/>
      <c r="H7" s="382"/>
      <c r="I7" s="382"/>
      <c r="J7" s="382"/>
      <c r="K7" s="382"/>
      <c r="L7" s="383"/>
      <c r="M7" s="194"/>
      <c r="N7" s="195"/>
    </row>
    <row r="8" spans="2:14" ht="19.5">
      <c r="B8" s="5"/>
      <c r="C8" s="381"/>
      <c r="D8" s="382"/>
      <c r="E8" s="382"/>
      <c r="F8" s="382"/>
      <c r="G8" s="382"/>
      <c r="H8" s="382"/>
      <c r="I8" s="382"/>
      <c r="J8" s="382"/>
      <c r="K8" s="382"/>
      <c r="L8" s="383"/>
      <c r="M8" s="194"/>
      <c r="N8" s="195"/>
    </row>
    <row r="9" spans="2:14" ht="13.5" customHeight="1" thickBot="1">
      <c r="B9" s="5"/>
      <c r="C9" s="384"/>
      <c r="D9" s="385"/>
      <c r="E9" s="385"/>
      <c r="F9" s="385"/>
      <c r="G9" s="385"/>
      <c r="H9" s="385"/>
      <c r="I9" s="385"/>
      <c r="J9" s="385"/>
      <c r="K9" s="385"/>
      <c r="L9" s="386"/>
      <c r="M9" s="194"/>
      <c r="N9" s="195"/>
    </row>
    <row r="10" spans="2:14" ht="15.75" thickBot="1">
      <c r="B10" s="5"/>
      <c r="C10" s="42"/>
      <c r="D10" s="42"/>
      <c r="E10" s="42"/>
      <c r="F10" s="42"/>
      <c r="G10" s="42"/>
      <c r="H10" s="42"/>
      <c r="I10" s="42"/>
      <c r="J10" s="42"/>
      <c r="K10" s="42"/>
      <c r="L10" s="42"/>
      <c r="M10" s="244"/>
      <c r="N10" s="36"/>
    </row>
    <row r="11" spans="2:13" s="35" customFormat="1" ht="30.75" thickBot="1">
      <c r="B11" s="245"/>
      <c r="C11" s="246"/>
      <c r="D11" s="246"/>
      <c r="E11" s="47" t="s">
        <v>73</v>
      </c>
      <c r="F11" s="387" t="s">
        <v>74</v>
      </c>
      <c r="G11" s="388"/>
      <c r="H11" s="388"/>
      <c r="I11" s="389"/>
      <c r="J11" s="47" t="s">
        <v>91</v>
      </c>
      <c r="K11" s="247"/>
      <c r="L11" s="247"/>
      <c r="M11" s="248"/>
    </row>
    <row r="12" spans="2:13" s="35" customFormat="1" ht="15">
      <c r="B12" s="245"/>
      <c r="C12" s="246"/>
      <c r="D12" s="246"/>
      <c r="E12" s="591"/>
      <c r="F12" s="390" t="s">
        <v>83</v>
      </c>
      <c r="G12" s="391"/>
      <c r="H12" s="391"/>
      <c r="I12" s="392"/>
      <c r="J12" s="235">
        <v>600</v>
      </c>
      <c r="K12" s="247"/>
      <c r="L12" s="247"/>
      <c r="M12" s="248"/>
    </row>
    <row r="13" spans="2:13" s="35" customFormat="1" ht="15">
      <c r="B13" s="245"/>
      <c r="C13" s="246"/>
      <c r="D13" s="246"/>
      <c r="E13" s="592"/>
      <c r="F13" s="393" t="s">
        <v>92</v>
      </c>
      <c r="G13" s="394"/>
      <c r="H13" s="394"/>
      <c r="I13" s="395"/>
      <c r="J13" s="236">
        <v>40</v>
      </c>
      <c r="K13" s="247"/>
      <c r="L13" s="247"/>
      <c r="M13" s="248"/>
    </row>
    <row r="14" spans="2:13" s="35" customFormat="1" ht="15">
      <c r="B14" s="245"/>
      <c r="C14" s="246"/>
      <c r="D14" s="246"/>
      <c r="E14" s="592"/>
      <c r="F14" s="393" t="s">
        <v>84</v>
      </c>
      <c r="G14" s="394"/>
      <c r="H14" s="394"/>
      <c r="I14" s="395"/>
      <c r="J14" s="237">
        <v>4</v>
      </c>
      <c r="K14" s="247"/>
      <c r="L14" s="247"/>
      <c r="M14" s="248"/>
    </row>
    <row r="15" spans="2:13" s="35" customFormat="1" ht="15">
      <c r="B15" s="245"/>
      <c r="C15" s="246"/>
      <c r="D15" s="246"/>
      <c r="E15" s="592"/>
      <c r="F15" s="396" t="s">
        <v>80</v>
      </c>
      <c r="G15" s="397"/>
      <c r="H15" s="397"/>
      <c r="I15" s="398"/>
      <c r="J15" s="238">
        <v>0.02</v>
      </c>
      <c r="K15" s="247"/>
      <c r="L15" s="247"/>
      <c r="M15" s="248"/>
    </row>
    <row r="16" spans="2:13" s="35" customFormat="1" ht="15">
      <c r="B16" s="245"/>
      <c r="C16" s="246"/>
      <c r="D16" s="246"/>
      <c r="E16" s="592"/>
      <c r="F16" s="396" t="s">
        <v>81</v>
      </c>
      <c r="G16" s="397"/>
      <c r="H16" s="397"/>
      <c r="I16" s="398"/>
      <c r="J16" s="238">
        <v>0.02</v>
      </c>
      <c r="K16" s="247"/>
      <c r="L16" s="247"/>
      <c r="M16" s="248"/>
    </row>
    <row r="17" spans="2:13" s="35" customFormat="1" ht="15">
      <c r="B17" s="245"/>
      <c r="C17" s="246"/>
      <c r="D17" s="246"/>
      <c r="E17" s="594" t="s">
        <v>138</v>
      </c>
      <c r="F17" s="396" t="s">
        <v>94</v>
      </c>
      <c r="G17" s="397"/>
      <c r="H17" s="397"/>
      <c r="I17" s="398"/>
      <c r="J17" s="239">
        <v>0.087</v>
      </c>
      <c r="K17" s="247"/>
      <c r="L17" s="247"/>
      <c r="M17" s="248"/>
    </row>
    <row r="18" spans="2:13" s="35" customFormat="1" ht="15">
      <c r="B18" s="245"/>
      <c r="C18" s="246"/>
      <c r="D18" s="246"/>
      <c r="E18" s="594" t="s">
        <v>150</v>
      </c>
      <c r="F18" s="393" t="s">
        <v>93</v>
      </c>
      <c r="G18" s="394"/>
      <c r="H18" s="394"/>
      <c r="I18" s="395"/>
      <c r="J18" s="240">
        <v>300</v>
      </c>
      <c r="K18" s="247"/>
      <c r="L18" s="247"/>
      <c r="M18" s="248"/>
    </row>
    <row r="19" spans="2:14" ht="15">
      <c r="B19" s="5"/>
      <c r="C19" s="220"/>
      <c r="D19" s="220"/>
      <c r="E19" s="593"/>
      <c r="F19" s="393" t="s">
        <v>85</v>
      </c>
      <c r="G19" s="394"/>
      <c r="H19" s="394"/>
      <c r="I19" s="395"/>
      <c r="J19" s="237">
        <v>12</v>
      </c>
      <c r="K19" s="42"/>
      <c r="L19" s="42"/>
      <c r="M19" s="244"/>
      <c r="N19" s="36"/>
    </row>
    <row r="20" spans="2:13" ht="15">
      <c r="B20" s="5"/>
      <c r="C20" s="220"/>
      <c r="D20" s="220"/>
      <c r="E20" s="31" t="s">
        <v>139</v>
      </c>
      <c r="F20" s="396" t="s">
        <v>86</v>
      </c>
      <c r="G20" s="397"/>
      <c r="H20" s="397"/>
      <c r="I20" s="398"/>
      <c r="J20" s="236">
        <f>'6.Assumptions &amp; References'!D15</f>
        <v>260</v>
      </c>
      <c r="K20" s="8"/>
      <c r="L20" s="8"/>
      <c r="M20" s="51"/>
    </row>
    <row r="21" spans="2:13" ht="15">
      <c r="B21" s="5"/>
      <c r="C21" s="220"/>
      <c r="D21" s="220"/>
      <c r="E21" s="593"/>
      <c r="F21" s="393" t="s">
        <v>87</v>
      </c>
      <c r="G21" s="394"/>
      <c r="H21" s="394"/>
      <c r="I21" s="395"/>
      <c r="J21" s="240">
        <v>0.25</v>
      </c>
      <c r="K21" s="209"/>
      <c r="L21" s="209"/>
      <c r="M21" s="51"/>
    </row>
    <row r="22" spans="2:13" ht="15">
      <c r="B22" s="5"/>
      <c r="C22" s="220"/>
      <c r="D22" s="220"/>
      <c r="E22" s="593"/>
      <c r="F22" s="393" t="s">
        <v>88</v>
      </c>
      <c r="G22" s="394"/>
      <c r="H22" s="394"/>
      <c r="I22" s="395"/>
      <c r="J22" s="240">
        <v>0.05</v>
      </c>
      <c r="K22" s="209"/>
      <c r="L22" s="209"/>
      <c r="M22" s="6"/>
    </row>
    <row r="23" spans="2:13" ht="15">
      <c r="B23" s="5"/>
      <c r="C23" s="220"/>
      <c r="D23" s="220"/>
      <c r="E23" s="31" t="s">
        <v>142</v>
      </c>
      <c r="F23" s="396" t="s">
        <v>90</v>
      </c>
      <c r="G23" s="397"/>
      <c r="H23" s="397"/>
      <c r="I23" s="398"/>
      <c r="J23" s="595">
        <f>'6.Assumptions &amp; References'!D29</f>
        <v>33000</v>
      </c>
      <c r="K23" s="8"/>
      <c r="L23" s="8"/>
      <c r="M23" s="6"/>
    </row>
    <row r="24" spans="2:13" ht="15.75" thickBot="1">
      <c r="B24" s="5"/>
      <c r="C24" s="220"/>
      <c r="D24" s="220"/>
      <c r="E24" s="597" t="s">
        <v>151</v>
      </c>
      <c r="F24" s="399" t="s">
        <v>89</v>
      </c>
      <c r="G24" s="400"/>
      <c r="H24" s="400"/>
      <c r="I24" s="401"/>
      <c r="J24" s="596">
        <f>'6.Assumptions &amp; References'!D69</f>
        <v>28000</v>
      </c>
      <c r="K24" s="8"/>
      <c r="L24" s="8"/>
      <c r="M24" s="6"/>
    </row>
    <row r="25" spans="2:13" ht="15.75" thickBot="1">
      <c r="B25" s="17"/>
      <c r="C25" s="18"/>
      <c r="D25" s="18"/>
      <c r="E25" s="18"/>
      <c r="F25" s="18"/>
      <c r="G25" s="18"/>
      <c r="H25" s="18"/>
      <c r="I25" s="18"/>
      <c r="J25" s="18"/>
      <c r="K25" s="18"/>
      <c r="L25" s="18"/>
      <c r="M25" s="148"/>
    </row>
  </sheetData>
  <sheetProtection password="E7B2" sheet="1"/>
  <mergeCells count="19">
    <mergeCell ref="F14:I14"/>
    <mergeCell ref="F13:I13"/>
    <mergeCell ref="F24:I24"/>
    <mergeCell ref="F23:I23"/>
    <mergeCell ref="F18:I18"/>
    <mergeCell ref="F21:I21"/>
    <mergeCell ref="F22:I22"/>
    <mergeCell ref="F20:I20"/>
    <mergeCell ref="F19:I19"/>
    <mergeCell ref="J3:L3"/>
    <mergeCell ref="C5:L5"/>
    <mergeCell ref="F12:I12"/>
    <mergeCell ref="F17:I17"/>
    <mergeCell ref="F16:I16"/>
    <mergeCell ref="F15:I15"/>
    <mergeCell ref="F11:I11"/>
    <mergeCell ref="C3:E3"/>
    <mergeCell ref="F3:I3"/>
    <mergeCell ref="C6:L9"/>
  </mergeCells>
  <hyperlinks>
    <hyperlink ref="F3:I3" location="'1.Home'!A1" display="Please review the disclaimer on the Home tab."/>
    <hyperlink ref="E17" location="assump_1" display="Assump_1"/>
    <hyperlink ref="E18" location="assump_10" display="Assump_10"/>
    <hyperlink ref="E20" location="assump_2" display="Assump_2"/>
    <hyperlink ref="E23" location="assump_6" display="Assump_6"/>
    <hyperlink ref="E24" location="assump_11" display="Assump_11"/>
  </hyperlinks>
  <printOptions/>
  <pageMargins left="0.7086614173228347" right="0.7086614173228347" top="0.7874015748031497" bottom="0.7874015748031497" header="0.31496062992125984" footer="0.31496062992125984"/>
  <pageSetup horizontalDpi="200" verticalDpi="200" orientation="landscape" scale="65" r:id="rId1"/>
  <headerFooter>
    <oddHeader>&amp;L&amp;F&amp;R&amp;A</oddHeader>
    <oddFooter>&amp;LLast modified by user: &amp;D&amp;R&amp;9Page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R49"/>
  <sheetViews>
    <sheetView zoomScalePageLayoutView="70" workbookViewId="0" topLeftCell="A1">
      <selection activeCell="K17" sqref="K17"/>
    </sheetView>
  </sheetViews>
  <sheetFormatPr defaultColWidth="9.140625" defaultRowHeight="15"/>
  <cols>
    <col min="1" max="2" width="3.00390625" style="1" customWidth="1"/>
    <col min="3" max="12" width="16.421875" style="1" customWidth="1"/>
    <col min="13" max="13" width="3.00390625" style="1" customWidth="1"/>
    <col min="14" max="14" width="9.140625" style="1" customWidth="1"/>
    <col min="15" max="15" width="9.28125" style="1" bestFit="1" customWidth="1"/>
    <col min="16" max="16384" width="9.140625" style="1" customWidth="1"/>
  </cols>
  <sheetData>
    <row r="1" ht="15.75" thickBot="1"/>
    <row r="2" spans="2:13" ht="15">
      <c r="B2" s="2"/>
      <c r="C2" s="3"/>
      <c r="D2" s="3"/>
      <c r="E2" s="3"/>
      <c r="F2" s="3"/>
      <c r="G2" s="3"/>
      <c r="H2" s="3"/>
      <c r="I2" s="3"/>
      <c r="J2" s="3"/>
      <c r="K2" s="3"/>
      <c r="L2" s="3"/>
      <c r="M2" s="4"/>
    </row>
    <row r="3" spans="2:13" ht="15">
      <c r="B3" s="5"/>
      <c r="C3" s="335" t="s">
        <v>69</v>
      </c>
      <c r="D3" s="336"/>
      <c r="E3" s="337"/>
      <c r="F3" s="338" t="s">
        <v>70</v>
      </c>
      <c r="G3" s="339"/>
      <c r="H3" s="339"/>
      <c r="I3" s="340"/>
      <c r="J3" s="335" t="str">
        <f>'2.Introduction'!J3:L3</f>
        <v>This template last modified: 14/6/2011</v>
      </c>
      <c r="K3" s="336"/>
      <c r="L3" s="337"/>
      <c r="M3" s="6"/>
    </row>
    <row r="4" spans="2:13" ht="15.75" thickBot="1">
      <c r="B4" s="5"/>
      <c r="C4" s="8"/>
      <c r="D4" s="8"/>
      <c r="E4" s="8"/>
      <c r="F4" s="8"/>
      <c r="G4" s="8"/>
      <c r="H4" s="8"/>
      <c r="I4" s="8"/>
      <c r="J4" s="8"/>
      <c r="K4" s="8"/>
      <c r="L4" s="8"/>
      <c r="M4" s="6"/>
    </row>
    <row r="5" spans="2:13" s="195" customFormat="1" ht="21.75" thickBot="1">
      <c r="B5" s="193"/>
      <c r="C5" s="406" t="s">
        <v>6</v>
      </c>
      <c r="D5" s="407"/>
      <c r="E5" s="407"/>
      <c r="F5" s="407"/>
      <c r="G5" s="407"/>
      <c r="H5" s="407"/>
      <c r="I5" s="407"/>
      <c r="J5" s="407"/>
      <c r="K5" s="407"/>
      <c r="L5" s="408"/>
      <c r="M5" s="194"/>
    </row>
    <row r="6" spans="2:18" ht="17.25">
      <c r="B6" s="5"/>
      <c r="C6" s="347" t="s">
        <v>78</v>
      </c>
      <c r="D6" s="278"/>
      <c r="E6" s="278"/>
      <c r="F6" s="278"/>
      <c r="G6" s="278"/>
      <c r="H6" s="278"/>
      <c r="I6" s="278"/>
      <c r="J6" s="278"/>
      <c r="K6" s="278"/>
      <c r="L6" s="279"/>
      <c r="M6" s="196"/>
      <c r="N6" s="197"/>
      <c r="O6" s="197"/>
      <c r="P6" s="197"/>
      <c r="Q6" s="197"/>
      <c r="R6" s="197"/>
    </row>
    <row r="7" spans="2:13" s="200" customFormat="1" ht="15">
      <c r="B7" s="198"/>
      <c r="C7" s="280"/>
      <c r="D7" s="281"/>
      <c r="E7" s="281"/>
      <c r="F7" s="281"/>
      <c r="G7" s="281"/>
      <c r="H7" s="281"/>
      <c r="I7" s="281"/>
      <c r="J7" s="281"/>
      <c r="K7" s="281"/>
      <c r="L7" s="282"/>
      <c r="M7" s="199"/>
    </row>
    <row r="8" spans="2:13" ht="15.75" thickBot="1">
      <c r="B8" s="5"/>
      <c r="C8" s="283"/>
      <c r="D8" s="284"/>
      <c r="E8" s="284"/>
      <c r="F8" s="284"/>
      <c r="G8" s="284"/>
      <c r="H8" s="284"/>
      <c r="I8" s="284"/>
      <c r="J8" s="284"/>
      <c r="K8" s="284"/>
      <c r="L8" s="285"/>
      <c r="M8" s="6"/>
    </row>
    <row r="9" spans="2:13" ht="15.75" thickBot="1">
      <c r="B9" s="5"/>
      <c r="C9" s="30"/>
      <c r="D9" s="30"/>
      <c r="E9" s="30"/>
      <c r="F9" s="30"/>
      <c r="G9" s="30"/>
      <c r="H9" s="30"/>
      <c r="I9" s="30"/>
      <c r="J9" s="30"/>
      <c r="K9" s="30"/>
      <c r="L9" s="30"/>
      <c r="M9" s="6"/>
    </row>
    <row r="10" spans="2:16" ht="19.5" thickBot="1">
      <c r="B10" s="5"/>
      <c r="C10" s="341" t="s">
        <v>7</v>
      </c>
      <c r="D10" s="342"/>
      <c r="E10" s="342"/>
      <c r="F10" s="342"/>
      <c r="G10" s="342"/>
      <c r="H10" s="342"/>
      <c r="I10" s="342"/>
      <c r="J10" s="342"/>
      <c r="K10" s="342"/>
      <c r="L10" s="343"/>
      <c r="M10" s="201"/>
      <c r="N10" s="202"/>
      <c r="O10" s="202"/>
      <c r="P10" s="203"/>
    </row>
    <row r="11" spans="2:18" s="205" customFormat="1" ht="17.25">
      <c r="B11" s="204"/>
      <c r="C11" s="280" t="str">
        <f>"Your organization currently uses "&amp;'3.Inputs'!J12&amp;" T12 bulbs, with a power rating of "&amp;'3.Inputs'!J13&amp;" W each. Using them for "&amp;'3.Inputs'!J19&amp;" hours per day, an average annual savings of "&amp;TEXT(AVERAGE('5.Projected Savings'!H33:L33),"$#,#")&amp;" could be realized for five years by switching to an equivalent number of T8 bulbs using the same fixtures, requiring an initial investment of "&amp;TEXT('5.Projected Savings'!G31,"$#,#")&amp;". In addition to the economic savings, a reduction in CO2 emission of "&amp;'4.Executive Summary'!L51&amp;" is realized over the five-year study period."</f>
        <v>Your organization currently uses 600 T12 bulbs, with a power rating of 40 W each. Using them for 12 hours per day, an average annual savings of $2,075 could be realized for five years by switching to an equivalent number of T8 bulbs using the same fixtures, requiring an initial investment of $10,148. In addition to the economic savings, a reduction in CO2 emission of  is realized over the five-year study period.</v>
      </c>
      <c r="D11" s="281"/>
      <c r="E11" s="281"/>
      <c r="F11" s="281"/>
      <c r="G11" s="281"/>
      <c r="H11" s="281"/>
      <c r="I11" s="281"/>
      <c r="J11" s="281"/>
      <c r="K11" s="281"/>
      <c r="L11" s="282"/>
      <c r="M11" s="196"/>
      <c r="N11" s="197"/>
      <c r="O11" s="197"/>
      <c r="P11" s="197"/>
      <c r="Q11" s="197"/>
      <c r="R11" s="197"/>
    </row>
    <row r="12" spans="2:18" s="205" customFormat="1" ht="17.25">
      <c r="B12" s="204"/>
      <c r="C12" s="280"/>
      <c r="D12" s="281"/>
      <c r="E12" s="281"/>
      <c r="F12" s="281"/>
      <c r="G12" s="281"/>
      <c r="H12" s="281"/>
      <c r="I12" s="281"/>
      <c r="J12" s="281"/>
      <c r="K12" s="281"/>
      <c r="L12" s="282"/>
      <c r="M12" s="196"/>
      <c r="N12" s="197"/>
      <c r="O12" s="197"/>
      <c r="P12" s="197"/>
      <c r="Q12" s="197"/>
      <c r="R12" s="197"/>
    </row>
    <row r="13" spans="2:18" s="205" customFormat="1" ht="18" thickBot="1">
      <c r="B13" s="204"/>
      <c r="C13" s="283"/>
      <c r="D13" s="284"/>
      <c r="E13" s="284"/>
      <c r="F13" s="284"/>
      <c r="G13" s="284"/>
      <c r="H13" s="284"/>
      <c r="I13" s="284"/>
      <c r="J13" s="284"/>
      <c r="K13" s="284"/>
      <c r="L13" s="285"/>
      <c r="M13" s="206"/>
      <c r="N13" s="207"/>
      <c r="O13" s="207"/>
      <c r="P13" s="207"/>
      <c r="Q13" s="207"/>
      <c r="R13" s="207"/>
    </row>
    <row r="14" spans="2:18" s="205" customFormat="1" ht="18" thickBot="1">
      <c r="B14" s="204"/>
      <c r="C14" s="30"/>
      <c r="D14" s="30"/>
      <c r="E14" s="30"/>
      <c r="F14" s="30"/>
      <c r="G14" s="30"/>
      <c r="H14" s="30"/>
      <c r="I14" s="30"/>
      <c r="J14" s="30"/>
      <c r="K14" s="30"/>
      <c r="L14" s="30"/>
      <c r="M14" s="206"/>
      <c r="N14" s="207"/>
      <c r="O14" s="207"/>
      <c r="P14" s="207"/>
      <c r="Q14" s="207"/>
      <c r="R14" s="207"/>
    </row>
    <row r="15" spans="2:18" s="205" customFormat="1" ht="17.25">
      <c r="B15" s="204"/>
      <c r="C15" s="30"/>
      <c r="D15" s="30"/>
      <c r="E15" s="30"/>
      <c r="F15" s="362" t="s">
        <v>136</v>
      </c>
      <c r="G15" s="363"/>
      <c r="H15" s="364"/>
      <c r="I15" s="129">
        <f>'5.Projected Savings'!J41</f>
        <v>0.08300022918317618</v>
      </c>
      <c r="J15" s="30"/>
      <c r="K15" s="30"/>
      <c r="L15" s="30"/>
      <c r="M15" s="206"/>
      <c r="N15" s="207"/>
      <c r="O15" s="207"/>
      <c r="P15" s="207"/>
      <c r="Q15" s="207"/>
      <c r="R15" s="207"/>
    </row>
    <row r="16" spans="2:18" s="205" customFormat="1" ht="17.25">
      <c r="B16" s="204"/>
      <c r="C16" s="30"/>
      <c r="D16" s="30"/>
      <c r="E16" s="30"/>
      <c r="F16" s="365" t="s">
        <v>135</v>
      </c>
      <c r="G16" s="366"/>
      <c r="H16" s="367"/>
      <c r="I16" s="131">
        <f>'5.Projected Savings'!J42</f>
        <v>1640.800853879739</v>
      </c>
      <c r="J16" s="30"/>
      <c r="K16" s="30"/>
      <c r="L16" s="30"/>
      <c r="M16" s="206"/>
      <c r="N16" s="207"/>
      <c r="O16" s="207"/>
      <c r="P16" s="207"/>
      <c r="Q16" s="207"/>
      <c r="R16" s="207"/>
    </row>
    <row r="17" spans="2:18" s="205" customFormat="1" ht="18" thickBot="1">
      <c r="B17" s="204"/>
      <c r="C17" s="30"/>
      <c r="D17" s="30"/>
      <c r="E17" s="30"/>
      <c r="F17" s="368" t="s">
        <v>128</v>
      </c>
      <c r="G17" s="369"/>
      <c r="H17" s="370"/>
      <c r="I17" s="132" t="str">
        <f>'5.Projected Savings'!J43</f>
        <v>4.2 years</v>
      </c>
      <c r="J17" s="30"/>
      <c r="K17" s="30"/>
      <c r="L17" s="30"/>
      <c r="M17" s="206"/>
      <c r="N17" s="207"/>
      <c r="O17" s="207"/>
      <c r="P17" s="207"/>
      <c r="Q17" s="207"/>
      <c r="R17" s="207"/>
    </row>
    <row r="18" spans="2:18" s="205" customFormat="1" ht="17.25">
      <c r="B18" s="204"/>
      <c r="C18" s="208"/>
      <c r="D18" s="208"/>
      <c r="E18" s="208"/>
      <c r="F18" s="208"/>
      <c r="G18" s="208"/>
      <c r="H18" s="208"/>
      <c r="I18" s="208"/>
      <c r="J18" s="208"/>
      <c r="K18" s="208"/>
      <c r="L18" s="208"/>
      <c r="M18" s="206"/>
      <c r="N18" s="207"/>
      <c r="O18" s="207"/>
      <c r="P18" s="207"/>
      <c r="Q18" s="207"/>
      <c r="R18" s="207"/>
    </row>
    <row r="19" spans="2:13" ht="15">
      <c r="B19" s="5"/>
      <c r="C19" s="209"/>
      <c r="D19" s="209"/>
      <c r="E19" s="209"/>
      <c r="F19" s="209"/>
      <c r="G19" s="209"/>
      <c r="H19" s="209"/>
      <c r="I19" s="209"/>
      <c r="J19" s="209"/>
      <c r="K19" s="209"/>
      <c r="L19" s="209"/>
      <c r="M19" s="6"/>
    </row>
    <row r="20" spans="2:13" ht="15">
      <c r="B20" s="5"/>
      <c r="C20" s="209"/>
      <c r="D20" s="209"/>
      <c r="E20" s="209"/>
      <c r="F20" s="209"/>
      <c r="G20" s="209"/>
      <c r="H20" s="209"/>
      <c r="I20" s="209"/>
      <c r="J20" s="209"/>
      <c r="K20" s="209"/>
      <c r="L20" s="209"/>
      <c r="M20" s="6"/>
    </row>
    <row r="21" spans="2:13" ht="15">
      <c r="B21" s="5"/>
      <c r="C21" s="8"/>
      <c r="D21" s="8"/>
      <c r="E21" s="210"/>
      <c r="F21" s="211"/>
      <c r="G21" s="211"/>
      <c r="H21" s="211"/>
      <c r="I21" s="211"/>
      <c r="J21" s="212"/>
      <c r="K21" s="8"/>
      <c r="L21" s="8"/>
      <c r="M21" s="6"/>
    </row>
    <row r="22" spans="2:13" ht="15">
      <c r="B22" s="5"/>
      <c r="C22" s="8"/>
      <c r="D22" s="8"/>
      <c r="E22" s="210"/>
      <c r="F22" s="211"/>
      <c r="G22" s="211"/>
      <c r="H22" s="211"/>
      <c r="I22" s="211"/>
      <c r="J22" s="212"/>
      <c r="K22" s="8"/>
      <c r="L22" s="8"/>
      <c r="M22" s="6"/>
    </row>
    <row r="23" spans="2:13" ht="15">
      <c r="B23" s="5"/>
      <c r="C23" s="8"/>
      <c r="D23" s="8"/>
      <c r="E23" s="210"/>
      <c r="F23" s="211"/>
      <c r="G23" s="211"/>
      <c r="H23" s="211"/>
      <c r="I23" s="211"/>
      <c r="J23" s="212"/>
      <c r="K23" s="8"/>
      <c r="L23" s="8"/>
      <c r="M23" s="6"/>
    </row>
    <row r="24" spans="2:13" ht="15">
      <c r="B24" s="5"/>
      <c r="C24" s="8"/>
      <c r="D24" s="8"/>
      <c r="E24" s="210"/>
      <c r="F24" s="211"/>
      <c r="G24" s="211"/>
      <c r="H24" s="211"/>
      <c r="I24" s="211"/>
      <c r="J24" s="212"/>
      <c r="K24" s="8"/>
      <c r="L24" s="8"/>
      <c r="M24" s="6"/>
    </row>
    <row r="25" spans="2:13" ht="15">
      <c r="B25" s="5"/>
      <c r="C25" s="8"/>
      <c r="D25" s="8"/>
      <c r="E25" s="210"/>
      <c r="F25" s="211"/>
      <c r="G25" s="211"/>
      <c r="H25" s="211"/>
      <c r="I25" s="211"/>
      <c r="J25" s="212"/>
      <c r="K25" s="8"/>
      <c r="L25" s="8"/>
      <c r="M25" s="6"/>
    </row>
    <row r="26" spans="2:13" ht="15">
      <c r="B26" s="5"/>
      <c r="C26" s="8"/>
      <c r="D26" s="8"/>
      <c r="E26" s="210"/>
      <c r="F26" s="211"/>
      <c r="G26" s="211"/>
      <c r="H26" s="211"/>
      <c r="I26" s="211"/>
      <c r="J26" s="212"/>
      <c r="K26" s="8"/>
      <c r="L26" s="8"/>
      <c r="M26" s="6"/>
    </row>
    <row r="27" spans="2:13" ht="15">
      <c r="B27" s="5"/>
      <c r="C27" s="8"/>
      <c r="D27" s="8"/>
      <c r="E27" s="210"/>
      <c r="F27" s="211"/>
      <c r="G27" s="211"/>
      <c r="H27" s="211"/>
      <c r="I27" s="211"/>
      <c r="J27" s="212"/>
      <c r="K27" s="8"/>
      <c r="L27" s="8"/>
      <c r="M27" s="6"/>
    </row>
    <row r="28" spans="2:13" ht="15">
      <c r="B28" s="5"/>
      <c r="C28" s="8"/>
      <c r="D28" s="8"/>
      <c r="E28" s="210"/>
      <c r="F28" s="211"/>
      <c r="G28" s="211"/>
      <c r="H28" s="211"/>
      <c r="I28" s="211"/>
      <c r="J28" s="212"/>
      <c r="K28" s="8"/>
      <c r="L28" s="8"/>
      <c r="M28" s="6"/>
    </row>
    <row r="29" spans="2:13" ht="15">
      <c r="B29" s="5"/>
      <c r="C29" s="8"/>
      <c r="D29" s="8"/>
      <c r="E29" s="210"/>
      <c r="F29" s="211"/>
      <c r="G29" s="211"/>
      <c r="H29" s="211"/>
      <c r="I29" s="211"/>
      <c r="J29" s="212"/>
      <c r="K29" s="8"/>
      <c r="L29" s="8"/>
      <c r="M29" s="6"/>
    </row>
    <row r="30" spans="2:13" ht="15">
      <c r="B30" s="5"/>
      <c r="C30" s="8"/>
      <c r="D30" s="8"/>
      <c r="E30" s="210"/>
      <c r="F30" s="211"/>
      <c r="G30" s="211"/>
      <c r="H30" s="211"/>
      <c r="I30" s="211"/>
      <c r="J30" s="212"/>
      <c r="K30" s="8"/>
      <c r="L30" s="8"/>
      <c r="M30" s="6"/>
    </row>
    <row r="31" spans="2:13" ht="15">
      <c r="B31" s="5"/>
      <c r="C31" s="8"/>
      <c r="D31" s="8"/>
      <c r="E31" s="210"/>
      <c r="F31" s="211"/>
      <c r="G31" s="211"/>
      <c r="H31" s="211"/>
      <c r="I31" s="211"/>
      <c r="J31" s="212"/>
      <c r="K31" s="8"/>
      <c r="L31" s="8"/>
      <c r="M31" s="6"/>
    </row>
    <row r="32" spans="2:13" ht="15">
      <c r="B32" s="5"/>
      <c r="C32" s="8"/>
      <c r="D32" s="8"/>
      <c r="E32" s="210"/>
      <c r="F32" s="211"/>
      <c r="G32" s="211"/>
      <c r="H32" s="211"/>
      <c r="I32" s="211"/>
      <c r="J32" s="212"/>
      <c r="K32" s="8"/>
      <c r="L32" s="8"/>
      <c r="M32" s="6"/>
    </row>
    <row r="33" spans="2:13" ht="15">
      <c r="B33" s="5"/>
      <c r="C33" s="8"/>
      <c r="D33" s="8"/>
      <c r="E33" s="210"/>
      <c r="F33" s="211"/>
      <c r="G33" s="211"/>
      <c r="H33" s="211"/>
      <c r="I33" s="211"/>
      <c r="J33" s="212"/>
      <c r="K33" s="8"/>
      <c r="L33" s="8"/>
      <c r="M33" s="6"/>
    </row>
    <row r="34" spans="2:13" ht="15">
      <c r="B34" s="5"/>
      <c r="C34" s="8"/>
      <c r="D34" s="8"/>
      <c r="E34" s="210"/>
      <c r="F34" s="211"/>
      <c r="G34" s="211"/>
      <c r="H34" s="211"/>
      <c r="I34" s="211"/>
      <c r="J34" s="212"/>
      <c r="K34" s="8"/>
      <c r="L34" s="8"/>
      <c r="M34" s="6"/>
    </row>
    <row r="35" spans="2:13" ht="15">
      <c r="B35" s="5"/>
      <c r="C35" s="8"/>
      <c r="D35" s="8"/>
      <c r="E35" s="210"/>
      <c r="F35" s="211"/>
      <c r="G35" s="211"/>
      <c r="H35" s="211"/>
      <c r="I35" s="211"/>
      <c r="J35" s="212"/>
      <c r="K35" s="8"/>
      <c r="L35" s="8"/>
      <c r="M35" s="6"/>
    </row>
    <row r="36" spans="2:13" ht="15">
      <c r="B36" s="5"/>
      <c r="C36" s="8"/>
      <c r="D36" s="8"/>
      <c r="E36" s="210"/>
      <c r="F36" s="211"/>
      <c r="G36" s="211"/>
      <c r="H36" s="211"/>
      <c r="I36" s="211"/>
      <c r="J36" s="212"/>
      <c r="K36" s="8"/>
      <c r="L36" s="8"/>
      <c r="M36" s="6"/>
    </row>
    <row r="37" spans="2:13" ht="15.75" thickBot="1">
      <c r="B37" s="5"/>
      <c r="C37" s="8"/>
      <c r="D37" s="8"/>
      <c r="E37" s="210"/>
      <c r="F37" s="211"/>
      <c r="G37" s="211"/>
      <c r="H37" s="211"/>
      <c r="I37" s="211"/>
      <c r="J37" s="212"/>
      <c r="K37" s="8"/>
      <c r="L37" s="8"/>
      <c r="M37" s="6"/>
    </row>
    <row r="38" spans="2:13" ht="15.75" thickBot="1">
      <c r="B38" s="5"/>
      <c r="C38" s="213"/>
      <c r="D38" s="214"/>
      <c r="E38" s="215"/>
      <c r="F38" s="216" t="s">
        <v>15</v>
      </c>
      <c r="G38" s="217" t="s">
        <v>9</v>
      </c>
      <c r="H38" s="217" t="s">
        <v>10</v>
      </c>
      <c r="I38" s="217" t="s">
        <v>11</v>
      </c>
      <c r="J38" s="217" t="s">
        <v>12</v>
      </c>
      <c r="K38" s="218" t="s">
        <v>13</v>
      </c>
      <c r="L38" s="219"/>
      <c r="M38" s="51"/>
    </row>
    <row r="39" spans="2:13" ht="15">
      <c r="B39" s="5"/>
      <c r="C39" s="220"/>
      <c r="D39" s="371" t="s">
        <v>117</v>
      </c>
      <c r="E39" s="372"/>
      <c r="F39" s="221">
        <f>'5.Projected Savings'!G35</f>
        <v>-8193.132000000001</v>
      </c>
      <c r="G39" s="222">
        <f>'5.Projected Savings'!H35</f>
        <v>1993.45536</v>
      </c>
      <c r="H39" s="222">
        <f>'5.Projected Savings'!I35</f>
        <v>2033.3244672</v>
      </c>
      <c r="I39" s="222">
        <f>'5.Projected Savings'!J35</f>
        <v>2073.9909565439993</v>
      </c>
      <c r="J39" s="222">
        <f>'5.Projected Savings'!K35</f>
        <v>2115.4707756748803</v>
      </c>
      <c r="K39" s="223">
        <f>'5.Projected Savings'!L35</f>
        <v>2157.780191188378</v>
      </c>
      <c r="L39" s="219"/>
      <c r="M39" s="51"/>
    </row>
    <row r="40" spans="2:13" ht="15">
      <c r="B40" s="5"/>
      <c r="C40" s="220"/>
      <c r="D40" s="333" t="s">
        <v>118</v>
      </c>
      <c r="E40" s="334"/>
      <c r="F40" s="224">
        <f>'5.Projected Savings'!G36</f>
        <v>-8193.132000000001</v>
      </c>
      <c r="G40" s="225">
        <f>'5.Projected Savings'!H36</f>
        <v>-6199.6766400000015</v>
      </c>
      <c r="H40" s="225">
        <f>'5.Projected Savings'!I36</f>
        <v>-4166.352172800001</v>
      </c>
      <c r="I40" s="225">
        <f>'5.Projected Savings'!J36</f>
        <v>-2092.361216256002</v>
      </c>
      <c r="J40" s="225">
        <f>'5.Projected Savings'!K36</f>
        <v>23.109559418878234</v>
      </c>
      <c r="K40" s="226">
        <f>'5.Projected Savings'!L36</f>
        <v>2180.8897506072562</v>
      </c>
      <c r="L40" s="219"/>
      <c r="M40" s="51"/>
    </row>
    <row r="41" spans="2:13" ht="15">
      <c r="B41" s="5"/>
      <c r="C41" s="220"/>
      <c r="D41" s="333" t="s">
        <v>170</v>
      </c>
      <c r="E41" s="334"/>
      <c r="F41" s="227">
        <f>'5.Projected Savings'!G49</f>
        <v>6739.200000000001</v>
      </c>
      <c r="G41" s="228">
        <f>'5.Projected Savings'!H49</f>
        <v>6739.200000000001</v>
      </c>
      <c r="H41" s="228">
        <f>'5.Projected Savings'!I49</f>
        <v>6739.200000000001</v>
      </c>
      <c r="I41" s="228">
        <f>'5.Projected Savings'!J49</f>
        <v>6739.200000000001</v>
      </c>
      <c r="J41" s="228">
        <f>'5.Projected Savings'!K49</f>
        <v>6739.200000000001</v>
      </c>
      <c r="K41" s="229">
        <f>'5.Projected Savings'!L49</f>
        <v>6739.200000000001</v>
      </c>
      <c r="L41" s="219"/>
      <c r="M41" s="51"/>
    </row>
    <row r="42" spans="2:13" ht="15.75" thickBot="1">
      <c r="B42" s="5"/>
      <c r="C42" s="220"/>
      <c r="D42" s="373" t="s">
        <v>160</v>
      </c>
      <c r="E42" s="374"/>
      <c r="F42" s="230">
        <f>'5.Projected Savings'!G50</f>
        <v>6739.200000000001</v>
      </c>
      <c r="G42" s="231">
        <f>'5.Projected Savings'!H50</f>
        <v>13478.400000000001</v>
      </c>
      <c r="H42" s="231">
        <f>'5.Projected Savings'!I50</f>
        <v>20217.600000000002</v>
      </c>
      <c r="I42" s="231">
        <f>'5.Projected Savings'!J50</f>
        <v>26956.800000000003</v>
      </c>
      <c r="J42" s="231">
        <f>'5.Projected Savings'!K50</f>
        <v>33696</v>
      </c>
      <c r="K42" s="232">
        <f>'5.Projected Savings'!L50</f>
        <v>40435.2</v>
      </c>
      <c r="L42" s="219"/>
      <c r="M42" s="51"/>
    </row>
    <row r="43" spans="2:13" ht="15">
      <c r="B43" s="5"/>
      <c r="C43" s="220"/>
      <c r="D43" s="220"/>
      <c r="E43" s="220"/>
      <c r="F43" s="220"/>
      <c r="G43" s="220"/>
      <c r="H43" s="220"/>
      <c r="I43" s="220"/>
      <c r="J43" s="220"/>
      <c r="K43" s="219"/>
      <c r="L43" s="219"/>
      <c r="M43" s="51"/>
    </row>
    <row r="44" spans="2:13" ht="17.25">
      <c r="B44" s="5"/>
      <c r="C44" s="233" t="s">
        <v>8</v>
      </c>
      <c r="D44" s="233"/>
      <c r="E44" s="233"/>
      <c r="F44" s="233"/>
      <c r="G44" s="233"/>
      <c r="H44" s="233"/>
      <c r="I44" s="233"/>
      <c r="J44" s="233"/>
      <c r="K44" s="233"/>
      <c r="L44" s="233"/>
      <c r="M44" s="6"/>
    </row>
    <row r="45" spans="2:13" ht="17.25">
      <c r="B45" s="5"/>
      <c r="C45" s="405" t="s">
        <v>171</v>
      </c>
      <c r="D45" s="405"/>
      <c r="E45" s="405"/>
      <c r="F45" s="405"/>
      <c r="G45" s="405"/>
      <c r="H45" s="405"/>
      <c r="I45" s="405"/>
      <c r="J45" s="405"/>
      <c r="K45" s="405"/>
      <c r="L45" s="405"/>
      <c r="M45" s="6"/>
    </row>
    <row r="46" spans="2:16" ht="17.25">
      <c r="B46" s="5"/>
      <c r="C46" s="234" t="s">
        <v>5</v>
      </c>
      <c r="D46" s="208"/>
      <c r="E46" s="208"/>
      <c r="F46" s="208"/>
      <c r="G46" s="208"/>
      <c r="H46" s="208"/>
      <c r="I46" s="208"/>
      <c r="J46" s="208"/>
      <c r="K46" s="208"/>
      <c r="L46" s="208"/>
      <c r="M46" s="6"/>
      <c r="P46" s="200"/>
    </row>
    <row r="47" spans="2:13" ht="17.25">
      <c r="B47" s="5"/>
      <c r="C47" s="234" t="s">
        <v>21</v>
      </c>
      <c r="D47" s="234"/>
      <c r="E47" s="234"/>
      <c r="F47" s="234"/>
      <c r="G47" s="234"/>
      <c r="H47" s="234"/>
      <c r="I47" s="234"/>
      <c r="J47" s="234"/>
      <c r="K47" s="234"/>
      <c r="L47" s="234"/>
      <c r="M47" s="6"/>
    </row>
    <row r="48" spans="2:13" ht="17.25">
      <c r="B48" s="5"/>
      <c r="C48" s="234" t="s">
        <v>22</v>
      </c>
      <c r="D48" s="234"/>
      <c r="E48" s="234"/>
      <c r="F48" s="234"/>
      <c r="G48" s="234"/>
      <c r="H48" s="234"/>
      <c r="I48" s="234"/>
      <c r="J48" s="234"/>
      <c r="K48" s="234"/>
      <c r="L48" s="234"/>
      <c r="M48" s="6"/>
    </row>
    <row r="49" spans="2:13" ht="15.75" thickBot="1">
      <c r="B49" s="17"/>
      <c r="C49" s="18"/>
      <c r="D49" s="18"/>
      <c r="E49" s="18"/>
      <c r="F49" s="18"/>
      <c r="G49" s="18"/>
      <c r="H49" s="18"/>
      <c r="I49" s="18"/>
      <c r="J49" s="18"/>
      <c r="K49" s="18"/>
      <c r="L49" s="18"/>
      <c r="M49" s="148"/>
    </row>
  </sheetData>
  <sheetProtection password="E7B2" sheet="1"/>
  <mergeCells count="15">
    <mergeCell ref="C11:L13"/>
    <mergeCell ref="C3:E3"/>
    <mergeCell ref="F3:I3"/>
    <mergeCell ref="J3:L3"/>
    <mergeCell ref="C5:L5"/>
    <mergeCell ref="C6:L8"/>
    <mergeCell ref="C10:L10"/>
    <mergeCell ref="D41:E41"/>
    <mergeCell ref="D40:E40"/>
    <mergeCell ref="C45:L45"/>
    <mergeCell ref="D39:E39"/>
    <mergeCell ref="D42:E42"/>
    <mergeCell ref="F15:H15"/>
    <mergeCell ref="F16:H16"/>
    <mergeCell ref="F17:H17"/>
  </mergeCells>
  <hyperlinks>
    <hyperlink ref="F3:I3" location="'1.Home'!Print_Area" display="Please review the disclaimer on the Home tab."/>
  </hyperlinks>
  <printOptions/>
  <pageMargins left="0.5118110236220472" right="0.4330708661417323" top="0.9055118110236221" bottom="0.31496062992125984" header="0.31496062992125984" footer="0.31496062992125984"/>
  <pageSetup fitToHeight="1" fitToWidth="1" horizontalDpi="1200" verticalDpi="1200" orientation="portrait" scale="59" r:id="rId2"/>
  <headerFooter>
    <oddHeader>&amp;L&amp;F&amp;CLast modified by user: &amp;D&amp;R&amp;A</oddHeader>
    <oddFooter>&amp;CPage &amp;P of &amp;N</oddFooter>
  </headerFooter>
  <rowBreaks count="1" manualBreakCount="1">
    <brk id="43"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2:M66"/>
  <sheetViews>
    <sheetView zoomScalePageLayoutView="55" workbookViewId="0" topLeftCell="A1">
      <selection activeCell="J95" sqref="J95"/>
    </sheetView>
  </sheetViews>
  <sheetFormatPr defaultColWidth="9.140625" defaultRowHeight="15"/>
  <cols>
    <col min="1" max="1" width="3.140625" style="1" customWidth="1"/>
    <col min="2" max="2" width="3.57421875" style="1" customWidth="1"/>
    <col min="3" max="3" width="16.57421875" style="34" customWidth="1"/>
    <col min="4" max="4" width="6.421875" style="35" customWidth="1"/>
    <col min="5" max="6" width="24.8515625" style="36" customWidth="1"/>
    <col min="7" max="7" width="16.57421875" style="1" bestFit="1" customWidth="1"/>
    <col min="8" max="8" width="16.28125" style="1" bestFit="1" customWidth="1"/>
    <col min="9" max="9" width="17.140625" style="1" customWidth="1"/>
    <col min="10" max="10" width="16.28125" style="1" bestFit="1" customWidth="1"/>
    <col min="11" max="11" width="16.57421875" style="1" bestFit="1" customWidth="1"/>
    <col min="12" max="12" width="16.28125" style="1" bestFit="1" customWidth="1"/>
    <col min="13" max="13" width="3.00390625" style="1" customWidth="1"/>
    <col min="14" max="14" width="16.57421875" style="1" customWidth="1"/>
    <col min="15" max="15" width="16.57421875" style="1" bestFit="1" customWidth="1"/>
    <col min="16" max="16" width="16.28125" style="1" customWidth="1"/>
    <col min="17" max="17" width="16.57421875" style="1" customWidth="1"/>
    <col min="18" max="18" width="16.28125" style="1" bestFit="1" customWidth="1"/>
    <col min="19" max="19" width="16.28125" style="1" customWidth="1"/>
    <col min="20" max="16384" width="9.140625" style="1" customWidth="1"/>
  </cols>
  <sheetData>
    <row r="1" ht="15.75" thickBot="1"/>
    <row r="2" spans="2:13" ht="15">
      <c r="B2" s="2"/>
      <c r="C2" s="37"/>
      <c r="D2" s="38"/>
      <c r="E2" s="39"/>
      <c r="F2" s="39"/>
      <c r="G2" s="3"/>
      <c r="H2" s="3"/>
      <c r="I2" s="3"/>
      <c r="J2" s="3"/>
      <c r="K2" s="3"/>
      <c r="L2" s="3"/>
      <c r="M2" s="4"/>
    </row>
    <row r="3" spans="2:13" ht="15">
      <c r="B3" s="5"/>
      <c r="C3" s="335" t="s">
        <v>69</v>
      </c>
      <c r="D3" s="336"/>
      <c r="E3" s="337"/>
      <c r="F3" s="338" t="s">
        <v>70</v>
      </c>
      <c r="G3" s="339"/>
      <c r="H3" s="339"/>
      <c r="I3" s="340"/>
      <c r="J3" s="335" t="str">
        <f>"This template last modified: "&amp;DAY('1.Home'!H10)&amp;"/"&amp;MONTH('1.Home'!H10)&amp;"/"&amp;YEAR('1.Home'!H10)</f>
        <v>This template last modified: 14/6/2011</v>
      </c>
      <c r="K3" s="336"/>
      <c r="L3" s="337"/>
      <c r="M3" s="6"/>
    </row>
    <row r="4" spans="2:13" ht="15.75" thickBot="1">
      <c r="B4" s="5"/>
      <c r="C4" s="40"/>
      <c r="D4" s="41"/>
      <c r="E4" s="42"/>
      <c r="F4" s="42"/>
      <c r="G4" s="8"/>
      <c r="H4" s="8"/>
      <c r="I4" s="8"/>
      <c r="J4" s="8"/>
      <c r="K4" s="8"/>
      <c r="L4" s="8"/>
      <c r="M4" s="6"/>
    </row>
    <row r="5" spans="2:13" ht="20.25" thickBot="1">
      <c r="B5" s="5"/>
      <c r="C5" s="402" t="s">
        <v>76</v>
      </c>
      <c r="D5" s="403"/>
      <c r="E5" s="403"/>
      <c r="F5" s="403"/>
      <c r="G5" s="403"/>
      <c r="H5" s="403"/>
      <c r="I5" s="403"/>
      <c r="J5" s="403"/>
      <c r="K5" s="403"/>
      <c r="L5" s="404"/>
      <c r="M5" s="6"/>
    </row>
    <row r="6" spans="2:13" ht="20.25" thickBot="1">
      <c r="B6" s="5"/>
      <c r="C6" s="40"/>
      <c r="D6" s="43"/>
      <c r="E6" s="44"/>
      <c r="F6" s="44"/>
      <c r="G6" s="45"/>
      <c r="H6" s="46"/>
      <c r="I6" s="46"/>
      <c r="J6" s="46"/>
      <c r="K6" s="46"/>
      <c r="L6" s="46"/>
      <c r="M6" s="6"/>
    </row>
    <row r="7" spans="2:13" ht="30.75" thickBot="1">
      <c r="B7" s="5"/>
      <c r="C7" s="47" t="s">
        <v>73</v>
      </c>
      <c r="D7" s="438"/>
      <c r="E7" s="439"/>
      <c r="F7" s="439"/>
      <c r="G7" s="48" t="s">
        <v>15</v>
      </c>
      <c r="H7" s="49" t="s">
        <v>9</v>
      </c>
      <c r="I7" s="49" t="s">
        <v>10</v>
      </c>
      <c r="J7" s="49" t="s">
        <v>11</v>
      </c>
      <c r="K7" s="49" t="s">
        <v>12</v>
      </c>
      <c r="L7" s="50" t="s">
        <v>13</v>
      </c>
      <c r="M7" s="51"/>
    </row>
    <row r="8" spans="2:13" ht="15">
      <c r="B8" s="5"/>
      <c r="C8" s="52"/>
      <c r="D8" s="421" t="s">
        <v>24</v>
      </c>
      <c r="E8" s="428" t="s">
        <v>99</v>
      </c>
      <c r="F8" s="429"/>
      <c r="G8" s="53">
        <f>'3.Inputs'!J$12</f>
        <v>600</v>
      </c>
      <c r="H8" s="54">
        <f aca="true" t="shared" si="0" ref="H8:L11">G8</f>
        <v>600</v>
      </c>
      <c r="I8" s="54">
        <f t="shared" si="0"/>
        <v>600</v>
      </c>
      <c r="J8" s="54">
        <f t="shared" si="0"/>
        <v>600</v>
      </c>
      <c r="K8" s="54">
        <f t="shared" si="0"/>
        <v>600</v>
      </c>
      <c r="L8" s="55">
        <f t="shared" si="0"/>
        <v>600</v>
      </c>
      <c r="M8" s="51"/>
    </row>
    <row r="9" spans="2:13" ht="15">
      <c r="B9" s="5"/>
      <c r="C9" s="56"/>
      <c r="D9" s="422"/>
      <c r="E9" s="271" t="s">
        <v>100</v>
      </c>
      <c r="F9" s="273"/>
      <c r="G9" s="57">
        <f>'3.Inputs'!$J$13</f>
        <v>40</v>
      </c>
      <c r="H9" s="58">
        <f t="shared" si="0"/>
        <v>40</v>
      </c>
      <c r="I9" s="58">
        <f t="shared" si="0"/>
        <v>40</v>
      </c>
      <c r="J9" s="58">
        <f t="shared" si="0"/>
        <v>40</v>
      </c>
      <c r="K9" s="58">
        <f t="shared" si="0"/>
        <v>40</v>
      </c>
      <c r="L9" s="59">
        <f t="shared" si="0"/>
        <v>40</v>
      </c>
      <c r="M9" s="51"/>
    </row>
    <row r="10" spans="2:13" ht="15">
      <c r="B10" s="5"/>
      <c r="C10" s="56"/>
      <c r="D10" s="422"/>
      <c r="E10" s="271" t="s">
        <v>95</v>
      </c>
      <c r="F10" s="273"/>
      <c r="G10" s="57">
        <f>'3.Inputs'!$J$19</f>
        <v>12</v>
      </c>
      <c r="H10" s="58">
        <f t="shared" si="0"/>
        <v>12</v>
      </c>
      <c r="I10" s="58">
        <f t="shared" si="0"/>
        <v>12</v>
      </c>
      <c r="J10" s="58">
        <f t="shared" si="0"/>
        <v>12</v>
      </c>
      <c r="K10" s="58">
        <f t="shared" si="0"/>
        <v>12</v>
      </c>
      <c r="L10" s="59">
        <f t="shared" si="0"/>
        <v>12</v>
      </c>
      <c r="M10" s="51"/>
    </row>
    <row r="11" spans="2:13" ht="15">
      <c r="B11" s="5"/>
      <c r="C11" s="31" t="s">
        <v>139</v>
      </c>
      <c r="D11" s="422"/>
      <c r="E11" s="271" t="s">
        <v>96</v>
      </c>
      <c r="F11" s="273"/>
      <c r="G11" s="57">
        <f>'3.Inputs'!$J$20</f>
        <v>260</v>
      </c>
      <c r="H11" s="58">
        <f t="shared" si="0"/>
        <v>260</v>
      </c>
      <c r="I11" s="58">
        <f t="shared" si="0"/>
        <v>260</v>
      </c>
      <c r="J11" s="58">
        <f t="shared" si="0"/>
        <v>260</v>
      </c>
      <c r="K11" s="58">
        <f t="shared" si="0"/>
        <v>260</v>
      </c>
      <c r="L11" s="59">
        <f t="shared" si="0"/>
        <v>260</v>
      </c>
      <c r="M11" s="51"/>
    </row>
    <row r="12" spans="2:13" ht="15">
      <c r="B12" s="5"/>
      <c r="C12" s="56"/>
      <c r="D12" s="422"/>
      <c r="E12" s="271" t="s">
        <v>97</v>
      </c>
      <c r="F12" s="273"/>
      <c r="G12" s="60">
        <f aca="true" t="shared" si="1" ref="G12:L12">(G8*G9*G10*G11)/1000</f>
        <v>74880</v>
      </c>
      <c r="H12" s="61">
        <f t="shared" si="1"/>
        <v>74880</v>
      </c>
      <c r="I12" s="61">
        <f t="shared" si="1"/>
        <v>74880</v>
      </c>
      <c r="J12" s="61">
        <f t="shared" si="1"/>
        <v>74880</v>
      </c>
      <c r="K12" s="61">
        <f t="shared" si="1"/>
        <v>74880</v>
      </c>
      <c r="L12" s="62">
        <f t="shared" si="1"/>
        <v>74880</v>
      </c>
      <c r="M12" s="51"/>
    </row>
    <row r="13" spans="2:13" ht="15">
      <c r="B13" s="5"/>
      <c r="C13" s="31" t="s">
        <v>138</v>
      </c>
      <c r="D13" s="422"/>
      <c r="E13" s="271" t="s">
        <v>82</v>
      </c>
      <c r="F13" s="273"/>
      <c r="G13" s="63">
        <f>'3.Inputs'!$J$17</f>
        <v>0.087</v>
      </c>
      <c r="H13" s="64">
        <f>G13*(1+'3.Inputs'!$J$16)</f>
        <v>0.08874</v>
      </c>
      <c r="I13" s="64">
        <f>H13*(1+'3.Inputs'!$J$16)</f>
        <v>0.0905148</v>
      </c>
      <c r="J13" s="64">
        <f>I13*(1+'3.Inputs'!$J$16)</f>
        <v>0.09232509600000001</v>
      </c>
      <c r="K13" s="64">
        <f>J13*(1+'3.Inputs'!$J$16)</f>
        <v>0.09417159792000002</v>
      </c>
      <c r="L13" s="65">
        <f>K13*(1+'3.Inputs'!$J$16)</f>
        <v>0.09605502987840002</v>
      </c>
      <c r="M13" s="51"/>
    </row>
    <row r="14" spans="2:13" ht="15.75" thickBot="1">
      <c r="B14" s="5"/>
      <c r="C14" s="66"/>
      <c r="D14" s="423"/>
      <c r="E14" s="440" t="s">
        <v>98</v>
      </c>
      <c r="F14" s="441"/>
      <c r="G14" s="67">
        <f aca="true" t="shared" si="2" ref="G14:L14">G13*G12</f>
        <v>6514.5599999999995</v>
      </c>
      <c r="H14" s="68">
        <f t="shared" si="2"/>
        <v>6644.8512</v>
      </c>
      <c r="I14" s="68">
        <f t="shared" si="2"/>
        <v>6777.748224000001</v>
      </c>
      <c r="J14" s="68">
        <f t="shared" si="2"/>
        <v>6913.30318848</v>
      </c>
      <c r="K14" s="68">
        <f t="shared" si="2"/>
        <v>7051.569252249601</v>
      </c>
      <c r="L14" s="69">
        <f t="shared" si="2"/>
        <v>7192.600637294593</v>
      </c>
      <c r="M14" s="51"/>
    </row>
    <row r="15" spans="2:13" ht="15.75" thickBot="1">
      <c r="B15" s="5"/>
      <c r="C15" s="438"/>
      <c r="D15" s="465"/>
      <c r="E15" s="439"/>
      <c r="F15" s="439"/>
      <c r="G15" s="439"/>
      <c r="H15" s="439"/>
      <c r="I15" s="439"/>
      <c r="J15" s="439"/>
      <c r="K15" s="439"/>
      <c r="L15" s="464"/>
      <c r="M15" s="51"/>
    </row>
    <row r="16" spans="2:13" ht="15">
      <c r="B16" s="5"/>
      <c r="C16" s="52"/>
      <c r="D16" s="424" t="s">
        <v>25</v>
      </c>
      <c r="E16" s="459" t="s">
        <v>116</v>
      </c>
      <c r="F16" s="460"/>
      <c r="G16" s="70">
        <f>G8</f>
        <v>600</v>
      </c>
      <c r="H16" s="71">
        <f>IF(H30&gt;'3.Inputs'!$J$24,'5.Projected Savings'!$G$16,0)</f>
        <v>0</v>
      </c>
      <c r="I16" s="71">
        <f>IF(I30&gt;'3.Inputs'!$J$24,'5.Projected Savings'!$G$16,0)</f>
        <v>0</v>
      </c>
      <c r="J16" s="71">
        <f>IF(J30&gt;'3.Inputs'!$J$24,'5.Projected Savings'!$G$16,0)</f>
        <v>0</v>
      </c>
      <c r="K16" s="71">
        <f>IF(K30&gt;'3.Inputs'!$J$24,'5.Projected Savings'!$G$16,0)</f>
        <v>0</v>
      </c>
      <c r="L16" s="72">
        <f>IF(L30&gt;'3.Inputs'!$J$24,'5.Projected Savings'!$G$16,0)</f>
        <v>0</v>
      </c>
      <c r="M16" s="51"/>
    </row>
    <row r="17" spans="2:13" ht="15">
      <c r="B17" s="5"/>
      <c r="C17" s="73"/>
      <c r="D17" s="424"/>
      <c r="E17" s="446" t="s">
        <v>102</v>
      </c>
      <c r="F17" s="447"/>
      <c r="G17" s="74">
        <v>4</v>
      </c>
      <c r="H17" s="75">
        <f>G17</f>
        <v>4</v>
      </c>
      <c r="I17" s="75">
        <f>H17</f>
        <v>4</v>
      </c>
      <c r="J17" s="75">
        <f>I17</f>
        <v>4</v>
      </c>
      <c r="K17" s="75">
        <f>J17</f>
        <v>4</v>
      </c>
      <c r="L17" s="76">
        <f>K17</f>
        <v>4</v>
      </c>
      <c r="M17" s="51"/>
    </row>
    <row r="18" spans="2:13" ht="15">
      <c r="B18" s="5"/>
      <c r="C18" s="73"/>
      <c r="D18" s="424"/>
      <c r="E18" s="77" t="s">
        <v>106</v>
      </c>
      <c r="F18" s="78"/>
      <c r="G18" s="79">
        <f aca="true" t="shared" si="3" ref="G18:L18">G17*G16</f>
        <v>2400</v>
      </c>
      <c r="H18" s="80">
        <f t="shared" si="3"/>
        <v>0</v>
      </c>
      <c r="I18" s="80">
        <f t="shared" si="3"/>
        <v>0</v>
      </c>
      <c r="J18" s="80">
        <f t="shared" si="3"/>
        <v>0</v>
      </c>
      <c r="K18" s="80">
        <f t="shared" si="3"/>
        <v>0</v>
      </c>
      <c r="L18" s="81">
        <f t="shared" si="3"/>
        <v>0</v>
      </c>
      <c r="M18" s="51"/>
    </row>
    <row r="19" spans="2:13" ht="15">
      <c r="B19" s="5"/>
      <c r="C19" s="32" t="s">
        <v>140</v>
      </c>
      <c r="D19" s="424"/>
      <c r="E19" s="444" t="s">
        <v>101</v>
      </c>
      <c r="F19" s="445"/>
      <c r="G19" s="82">
        <v>28</v>
      </c>
      <c r="H19" s="83">
        <v>28</v>
      </c>
      <c r="I19" s="83">
        <v>28</v>
      </c>
      <c r="J19" s="83">
        <v>28</v>
      </c>
      <c r="K19" s="83">
        <v>28</v>
      </c>
      <c r="L19" s="84">
        <v>28</v>
      </c>
      <c r="M19" s="51"/>
    </row>
    <row r="20" spans="2:13" ht="15">
      <c r="B20" s="5"/>
      <c r="C20" s="73"/>
      <c r="D20" s="424"/>
      <c r="E20" s="452" t="s">
        <v>137</v>
      </c>
      <c r="F20" s="453"/>
      <c r="G20" s="85">
        <f aca="true" t="shared" si="4" ref="G20:L20">(G8*G19*G10*G11)/1000</f>
        <v>52416</v>
      </c>
      <c r="H20" s="86">
        <f t="shared" si="4"/>
        <v>52416</v>
      </c>
      <c r="I20" s="86">
        <f t="shared" si="4"/>
        <v>52416</v>
      </c>
      <c r="J20" s="86">
        <f t="shared" si="4"/>
        <v>52416</v>
      </c>
      <c r="K20" s="86">
        <f t="shared" si="4"/>
        <v>52416</v>
      </c>
      <c r="L20" s="87">
        <f t="shared" si="4"/>
        <v>52416</v>
      </c>
      <c r="M20" s="51"/>
    </row>
    <row r="21" spans="2:13" ht="15">
      <c r="B21" s="5"/>
      <c r="C21" s="56"/>
      <c r="D21" s="425"/>
      <c r="E21" s="456" t="s">
        <v>103</v>
      </c>
      <c r="F21" s="437"/>
      <c r="G21" s="82">
        <f>'3.Inputs'!J14</f>
        <v>4</v>
      </c>
      <c r="H21" s="83">
        <f>G21</f>
        <v>4</v>
      </c>
      <c r="I21" s="83">
        <f>H21</f>
        <v>4</v>
      </c>
      <c r="J21" s="83">
        <f>I21</f>
        <v>4</v>
      </c>
      <c r="K21" s="83">
        <f>J21</f>
        <v>4</v>
      </c>
      <c r="L21" s="84">
        <f>K21</f>
        <v>4</v>
      </c>
      <c r="M21" s="51"/>
    </row>
    <row r="22" spans="2:13" ht="15">
      <c r="B22" s="5"/>
      <c r="C22" s="56"/>
      <c r="D22" s="425"/>
      <c r="E22" s="446" t="s">
        <v>104</v>
      </c>
      <c r="F22" s="447"/>
      <c r="G22" s="88">
        <f>G16/G21</f>
        <v>150</v>
      </c>
      <c r="H22" s="89">
        <f>IF(H30&gt;'3.Inputs'!$J$23,'5.Projected Savings'!$G$22,0)</f>
        <v>0</v>
      </c>
      <c r="I22" s="89">
        <f>IF(I30&gt;'3.Inputs'!$J$23,'5.Projected Savings'!$G$22,0)</f>
        <v>0</v>
      </c>
      <c r="J22" s="89">
        <f>IF(J30&gt;'3.Inputs'!$J$23,'5.Projected Savings'!$G$22,0)</f>
        <v>0</v>
      </c>
      <c r="K22" s="89">
        <f>IF(K30&gt;'3.Inputs'!$J$23,'5.Projected Savings'!$G$22,0)</f>
        <v>0</v>
      </c>
      <c r="L22" s="90">
        <f>IF(L30&gt;'3.Inputs'!$J$23,'5.Projected Savings'!$G$22,0)</f>
        <v>0</v>
      </c>
      <c r="M22" s="51"/>
    </row>
    <row r="23" spans="2:13" ht="15">
      <c r="B23" s="5"/>
      <c r="C23" s="31" t="s">
        <v>147</v>
      </c>
      <c r="D23" s="425"/>
      <c r="E23" s="446" t="s">
        <v>105</v>
      </c>
      <c r="F23" s="447"/>
      <c r="G23" s="74">
        <f>'6.Assumptions &amp; References'!D43</f>
        <v>35</v>
      </c>
      <c r="H23" s="75">
        <f>G23</f>
        <v>35</v>
      </c>
      <c r="I23" s="75">
        <f>H23</f>
        <v>35</v>
      </c>
      <c r="J23" s="75">
        <f>I23</f>
        <v>35</v>
      </c>
      <c r="K23" s="75">
        <f>J23</f>
        <v>35</v>
      </c>
      <c r="L23" s="76">
        <f>K23</f>
        <v>35</v>
      </c>
      <c r="M23" s="51"/>
    </row>
    <row r="24" spans="2:13" ht="15">
      <c r="B24" s="5"/>
      <c r="C24" s="56"/>
      <c r="D24" s="425"/>
      <c r="E24" s="432" t="s">
        <v>107</v>
      </c>
      <c r="F24" s="433"/>
      <c r="G24" s="79">
        <f aca="true" t="shared" si="5" ref="G24:L24">G23*G22</f>
        <v>5250</v>
      </c>
      <c r="H24" s="80">
        <f t="shared" si="5"/>
        <v>0</v>
      </c>
      <c r="I24" s="80">
        <f t="shared" si="5"/>
        <v>0</v>
      </c>
      <c r="J24" s="80">
        <f t="shared" si="5"/>
        <v>0</v>
      </c>
      <c r="K24" s="80">
        <f t="shared" si="5"/>
        <v>0</v>
      </c>
      <c r="L24" s="81">
        <f t="shared" si="5"/>
        <v>0</v>
      </c>
      <c r="M24" s="51"/>
    </row>
    <row r="25" spans="2:13" ht="15.75" thickBot="1">
      <c r="B25" s="5"/>
      <c r="C25" s="56"/>
      <c r="D25" s="425"/>
      <c r="E25" s="430" t="s">
        <v>111</v>
      </c>
      <c r="F25" s="431"/>
      <c r="G25" s="91">
        <f aca="true" t="shared" si="6" ref="G25:L25">G24+G18</f>
        <v>7650</v>
      </c>
      <c r="H25" s="92">
        <f t="shared" si="6"/>
        <v>0</v>
      </c>
      <c r="I25" s="92">
        <f t="shared" si="6"/>
        <v>0</v>
      </c>
      <c r="J25" s="92">
        <f t="shared" si="6"/>
        <v>0</v>
      </c>
      <c r="K25" s="92">
        <f t="shared" si="6"/>
        <v>0</v>
      </c>
      <c r="L25" s="93">
        <f t="shared" si="6"/>
        <v>0</v>
      </c>
      <c r="M25" s="51"/>
    </row>
    <row r="26" spans="2:13" ht="15.75" thickTop="1">
      <c r="B26" s="5"/>
      <c r="C26" s="31" t="s">
        <v>149</v>
      </c>
      <c r="D26" s="425"/>
      <c r="E26" s="444" t="s">
        <v>112</v>
      </c>
      <c r="F26" s="445"/>
      <c r="G26" s="94">
        <f>'6.Assumptions &amp; References'!$D$51</f>
        <v>37</v>
      </c>
      <c r="H26" s="95">
        <f>G26*(1+'3.Inputs'!$J$15)</f>
        <v>37.74</v>
      </c>
      <c r="I26" s="95">
        <f>H26*(1+'3.Inputs'!$J$15)</f>
        <v>38.494800000000005</v>
      </c>
      <c r="J26" s="95">
        <f>I26*(1+'3.Inputs'!$J$15)</f>
        <v>39.26469600000001</v>
      </c>
      <c r="K26" s="95">
        <f>J26*(1+'3.Inputs'!$J$15)</f>
        <v>40.04998992000001</v>
      </c>
      <c r="L26" s="96">
        <f>K26*(1+'3.Inputs'!$J$15)</f>
        <v>40.85098971840001</v>
      </c>
      <c r="M26" s="51"/>
    </row>
    <row r="27" spans="2:13" ht="15">
      <c r="B27" s="5"/>
      <c r="C27" s="56"/>
      <c r="D27" s="425"/>
      <c r="E27" s="442" t="s">
        <v>108</v>
      </c>
      <c r="F27" s="443"/>
      <c r="G27" s="97">
        <f>'3.Inputs'!J21</f>
        <v>0.25</v>
      </c>
      <c r="H27" s="98">
        <f>G27</f>
        <v>0.25</v>
      </c>
      <c r="I27" s="98">
        <f>H27</f>
        <v>0.25</v>
      </c>
      <c r="J27" s="98">
        <f>I27</f>
        <v>0.25</v>
      </c>
      <c r="K27" s="98">
        <f>J27</f>
        <v>0.25</v>
      </c>
      <c r="L27" s="99">
        <f>K27</f>
        <v>0.25</v>
      </c>
      <c r="M27" s="51"/>
    </row>
    <row r="28" spans="2:13" ht="15">
      <c r="B28" s="5"/>
      <c r="C28" s="56"/>
      <c r="D28" s="425"/>
      <c r="E28" s="442" t="s">
        <v>109</v>
      </c>
      <c r="F28" s="443"/>
      <c r="G28" s="100">
        <f>'3.Inputs'!$J$22</f>
        <v>0.05</v>
      </c>
      <c r="H28" s="101">
        <f>'3.Inputs'!$J$22</f>
        <v>0.05</v>
      </c>
      <c r="I28" s="101">
        <f>'3.Inputs'!$J$22</f>
        <v>0.05</v>
      </c>
      <c r="J28" s="101">
        <f>'3.Inputs'!$J$22</f>
        <v>0.05</v>
      </c>
      <c r="K28" s="101">
        <f>'3.Inputs'!$J$22</f>
        <v>0.05</v>
      </c>
      <c r="L28" s="102">
        <f>'3.Inputs'!$J$22</f>
        <v>0.05</v>
      </c>
      <c r="M28" s="51"/>
    </row>
    <row r="29" spans="2:13" ht="15.75" thickBot="1">
      <c r="B29" s="5"/>
      <c r="C29" s="56"/>
      <c r="D29" s="425"/>
      <c r="E29" s="457" t="s">
        <v>110</v>
      </c>
      <c r="F29" s="458"/>
      <c r="G29" s="103">
        <f aca="true" t="shared" si="7" ref="G29:L29">G26*(G27*G22+G28*G16)</f>
        <v>2497.5</v>
      </c>
      <c r="H29" s="104">
        <f t="shared" si="7"/>
        <v>0</v>
      </c>
      <c r="I29" s="104">
        <f t="shared" si="7"/>
        <v>0</v>
      </c>
      <c r="J29" s="104">
        <f t="shared" si="7"/>
        <v>0</v>
      </c>
      <c r="K29" s="104">
        <f t="shared" si="7"/>
        <v>0</v>
      </c>
      <c r="L29" s="105">
        <f t="shared" si="7"/>
        <v>0</v>
      </c>
      <c r="M29" s="51"/>
    </row>
    <row r="30" spans="2:13" ht="15.75" thickTop="1">
      <c r="B30" s="5"/>
      <c r="C30" s="31" t="s">
        <v>151</v>
      </c>
      <c r="D30" s="425"/>
      <c r="E30" s="450" t="s">
        <v>113</v>
      </c>
      <c r="F30" s="451"/>
      <c r="G30" s="85">
        <f>G11*G10</f>
        <v>3120</v>
      </c>
      <c r="H30" s="86">
        <f>IF(G30&gt;('3.Inputs'!$J$24),$G$30,H10*H11+G30)</f>
        <v>6240</v>
      </c>
      <c r="I30" s="86">
        <f>IF(H30&gt;('3.Inputs'!$J$24),$G$30,I10*I11+H30)</f>
        <v>9360</v>
      </c>
      <c r="J30" s="86">
        <f>IF(I30&gt;('3.Inputs'!$J$24),$G$30,J10*J11+I30)</f>
        <v>12480</v>
      </c>
      <c r="K30" s="86">
        <f>IF(J30&gt;('3.Inputs'!$J$24),$G$30,K10*K11+J30)</f>
        <v>15600</v>
      </c>
      <c r="L30" s="87">
        <f>IF(K30&gt;('3.Inputs'!$J$24),$G$30,L10*L11+K30)</f>
        <v>18720</v>
      </c>
      <c r="M30" s="51"/>
    </row>
    <row r="31" spans="2:13" ht="15">
      <c r="B31" s="5"/>
      <c r="C31" s="56"/>
      <c r="D31" s="425"/>
      <c r="E31" s="454" t="s">
        <v>114</v>
      </c>
      <c r="F31" s="455"/>
      <c r="G31" s="106">
        <f aca="true" t="shared" si="8" ref="G31:L31">G29+G25</f>
        <v>10147.5</v>
      </c>
      <c r="H31" s="107">
        <f t="shared" si="8"/>
        <v>0</v>
      </c>
      <c r="I31" s="107">
        <f t="shared" si="8"/>
        <v>0</v>
      </c>
      <c r="J31" s="107">
        <f t="shared" si="8"/>
        <v>0</v>
      </c>
      <c r="K31" s="107">
        <f t="shared" si="8"/>
        <v>0</v>
      </c>
      <c r="L31" s="108">
        <f t="shared" si="8"/>
        <v>0</v>
      </c>
      <c r="M31" s="51"/>
    </row>
    <row r="32" spans="2:13" ht="15">
      <c r="B32" s="5"/>
      <c r="C32" s="56"/>
      <c r="D32" s="425"/>
      <c r="E32" s="450" t="s">
        <v>115</v>
      </c>
      <c r="F32" s="451"/>
      <c r="G32" s="109">
        <f aca="true" t="shared" si="9" ref="G32:L32">G20*G13</f>
        <v>4560.192</v>
      </c>
      <c r="H32" s="110">
        <f t="shared" si="9"/>
        <v>4651.39584</v>
      </c>
      <c r="I32" s="110">
        <f t="shared" si="9"/>
        <v>4744.423756800001</v>
      </c>
      <c r="J32" s="110">
        <f t="shared" si="9"/>
        <v>4839.312231936001</v>
      </c>
      <c r="K32" s="110">
        <f t="shared" si="9"/>
        <v>4936.098476574721</v>
      </c>
      <c r="L32" s="111">
        <f t="shared" si="9"/>
        <v>5034.820446106215</v>
      </c>
      <c r="M32" s="51"/>
    </row>
    <row r="33" spans="2:13" ht="15.75" thickBot="1">
      <c r="B33" s="5"/>
      <c r="C33" s="56"/>
      <c r="D33" s="425"/>
      <c r="E33" s="448" t="s">
        <v>172</v>
      </c>
      <c r="F33" s="449"/>
      <c r="G33" s="112">
        <f aca="true" t="shared" si="10" ref="G33:L33">G14-G32</f>
        <v>1954.3679999999995</v>
      </c>
      <c r="H33" s="113">
        <f t="shared" si="10"/>
        <v>1993.45536</v>
      </c>
      <c r="I33" s="113">
        <f t="shared" si="10"/>
        <v>2033.3244672</v>
      </c>
      <c r="J33" s="113">
        <f t="shared" si="10"/>
        <v>2073.9909565439993</v>
      </c>
      <c r="K33" s="113">
        <f t="shared" si="10"/>
        <v>2115.4707756748803</v>
      </c>
      <c r="L33" s="114">
        <f t="shared" si="10"/>
        <v>2157.780191188378</v>
      </c>
      <c r="M33" s="51"/>
    </row>
    <row r="34" spans="2:13" ht="15.75" thickBot="1">
      <c r="B34" s="5"/>
      <c r="C34" s="438"/>
      <c r="D34" s="465"/>
      <c r="E34" s="466"/>
      <c r="F34" s="466"/>
      <c r="G34" s="466"/>
      <c r="H34" s="466"/>
      <c r="I34" s="466"/>
      <c r="J34" s="466"/>
      <c r="K34" s="466"/>
      <c r="L34" s="467"/>
      <c r="M34" s="51"/>
    </row>
    <row r="35" spans="2:13" ht="15">
      <c r="B35" s="5"/>
      <c r="C35" s="52"/>
      <c r="D35" s="426" t="s">
        <v>19</v>
      </c>
      <c r="E35" s="461" t="s">
        <v>117</v>
      </c>
      <c r="F35" s="462"/>
      <c r="G35" s="115">
        <f aca="true" t="shared" si="11" ref="G35:L35">G33-G31</f>
        <v>-8193.132000000001</v>
      </c>
      <c r="H35" s="116">
        <f t="shared" si="11"/>
        <v>1993.45536</v>
      </c>
      <c r="I35" s="116">
        <f t="shared" si="11"/>
        <v>2033.3244672</v>
      </c>
      <c r="J35" s="116">
        <f t="shared" si="11"/>
        <v>2073.9909565439993</v>
      </c>
      <c r="K35" s="116">
        <f t="shared" si="11"/>
        <v>2115.4707756748803</v>
      </c>
      <c r="L35" s="117">
        <f t="shared" si="11"/>
        <v>2157.780191188378</v>
      </c>
      <c r="M35" s="51"/>
    </row>
    <row r="36" spans="2:13" ht="15">
      <c r="B36" s="5"/>
      <c r="C36" s="56"/>
      <c r="D36" s="427"/>
      <c r="E36" s="436" t="s">
        <v>118</v>
      </c>
      <c r="F36" s="437"/>
      <c r="G36" s="118">
        <f>G35</f>
        <v>-8193.132000000001</v>
      </c>
      <c r="H36" s="119">
        <f>SUM(G35:H35)</f>
        <v>-6199.6766400000015</v>
      </c>
      <c r="I36" s="119">
        <f>SUM(G35:I35)</f>
        <v>-4166.352172800001</v>
      </c>
      <c r="J36" s="119">
        <f>SUM(G35:J35)</f>
        <v>-2092.361216256002</v>
      </c>
      <c r="K36" s="119">
        <f>SUM(G35:K35)</f>
        <v>23.109559418878234</v>
      </c>
      <c r="L36" s="120">
        <f>SUM(G35:L35)</f>
        <v>2180.8897506072562</v>
      </c>
      <c r="M36" s="51"/>
    </row>
    <row r="37" spans="2:13" ht="15">
      <c r="B37" s="5"/>
      <c r="C37" s="31" t="s">
        <v>152</v>
      </c>
      <c r="D37" s="427"/>
      <c r="E37" s="436" t="s">
        <v>119</v>
      </c>
      <c r="F37" s="437"/>
      <c r="G37" s="121">
        <v>0</v>
      </c>
      <c r="H37" s="122">
        <f>'6.Assumptions &amp; References'!F76</f>
        <v>0.013</v>
      </c>
      <c r="I37" s="122">
        <f>'6.Assumptions &amp; References'!G76</f>
        <v>0.0169</v>
      </c>
      <c r="J37" s="122">
        <f>'6.Assumptions &amp; References'!H76</f>
        <v>0.0207</v>
      </c>
      <c r="K37" s="122">
        <f>'6.Assumptions &amp; References'!I76</f>
        <v>0.0235</v>
      </c>
      <c r="L37" s="123">
        <f>'6.Assumptions &amp; References'!J76</f>
        <v>0.0262</v>
      </c>
      <c r="M37" s="51"/>
    </row>
    <row r="38" spans="2:13" ht="15">
      <c r="B38" s="5"/>
      <c r="C38" s="56"/>
      <c r="D38" s="427"/>
      <c r="E38" s="436" t="s">
        <v>120</v>
      </c>
      <c r="F38" s="437"/>
      <c r="G38" s="118">
        <f>G35/(1+G37)</f>
        <v>-8193.132000000001</v>
      </c>
      <c r="H38" s="119">
        <f>H35/((1+H37)*(1+G37))</f>
        <v>1967.8730108588352</v>
      </c>
      <c r="I38" s="119">
        <f>I35/((1+I37)*(1+H37)*(1+G37))</f>
        <v>1973.8720337063746</v>
      </c>
      <c r="J38" s="119">
        <f>J35/((1+J37)*(1+I37)*(1+H37)*(1+G37))</f>
        <v>1972.5183446463227</v>
      </c>
      <c r="K38" s="119">
        <f>K35/((1+K37)*(1+J37)*(1+I37)*(1+H37)*(1+G37))</f>
        <v>1965.773044982169</v>
      </c>
      <c r="L38" s="120">
        <f>L35/((1+L37)*(1+K37)*(1+J37)*(1+I37)*(1+H37)*(1+G37))</f>
        <v>1953.8964196860386</v>
      </c>
      <c r="M38" s="51"/>
    </row>
    <row r="39" spans="2:13" ht="15.75" thickBot="1">
      <c r="B39" s="5"/>
      <c r="C39" s="56"/>
      <c r="D39" s="427"/>
      <c r="E39" s="434" t="s">
        <v>173</v>
      </c>
      <c r="F39" s="435"/>
      <c r="G39" s="124">
        <f>G38</f>
        <v>-8193.132000000001</v>
      </c>
      <c r="H39" s="125">
        <f>H38+G39</f>
        <v>-6225.258989141166</v>
      </c>
      <c r="I39" s="125">
        <f>I38+H39</f>
        <v>-4251.386955434791</v>
      </c>
      <c r="J39" s="125">
        <f>J38+I39</f>
        <v>-2278.8686107884687</v>
      </c>
      <c r="K39" s="125">
        <f>K38+J39</f>
        <v>-313.09556580629965</v>
      </c>
      <c r="L39" s="126">
        <f>L38+K39</f>
        <v>1640.800853879739</v>
      </c>
      <c r="M39" s="51"/>
    </row>
    <row r="40" spans="2:13" ht="15.75" thickBot="1">
      <c r="B40" s="5"/>
      <c r="C40" s="56"/>
      <c r="D40" s="427"/>
      <c r="E40" s="127"/>
      <c r="F40" s="127"/>
      <c r="G40" s="128"/>
      <c r="H40" s="128"/>
      <c r="I40" s="128"/>
      <c r="J40" s="128"/>
      <c r="K40" s="128"/>
      <c r="L40" s="128"/>
      <c r="M40" s="51"/>
    </row>
    <row r="41" spans="2:13" ht="15">
      <c r="B41" s="5"/>
      <c r="C41" s="56"/>
      <c r="D41" s="427"/>
      <c r="E41" s="127"/>
      <c r="F41" s="127"/>
      <c r="G41" s="418" t="s">
        <v>136</v>
      </c>
      <c r="H41" s="419"/>
      <c r="I41" s="420"/>
      <c r="J41" s="129">
        <f>IRR(G35:L35,0.1)</f>
        <v>0.08300022918317618</v>
      </c>
      <c r="K41" s="130"/>
      <c r="L41" s="130"/>
      <c r="M41" s="51"/>
    </row>
    <row r="42" spans="2:13" ht="15">
      <c r="B42" s="5"/>
      <c r="C42" s="56"/>
      <c r="D42" s="427"/>
      <c r="E42" s="127"/>
      <c r="F42" s="127"/>
      <c r="G42" s="415" t="s">
        <v>135</v>
      </c>
      <c r="H42" s="416"/>
      <c r="I42" s="417"/>
      <c r="J42" s="131">
        <f>L39</f>
        <v>1640.800853879739</v>
      </c>
      <c r="K42" s="130"/>
      <c r="L42" s="130"/>
      <c r="M42" s="51"/>
    </row>
    <row r="43" spans="2:13" ht="15.75" thickBot="1">
      <c r="B43" s="5"/>
      <c r="C43" s="56"/>
      <c r="D43" s="427"/>
      <c r="E43" s="127"/>
      <c r="F43" s="127"/>
      <c r="G43" s="412" t="s">
        <v>128</v>
      </c>
      <c r="H43" s="413"/>
      <c r="I43" s="414"/>
      <c r="J43" s="132" t="str">
        <f>TEXT(ABS(G39/H38),"#.#")&amp;" years"</f>
        <v>4.2 years</v>
      </c>
      <c r="K43" s="130"/>
      <c r="L43" s="130"/>
      <c r="M43" s="51"/>
    </row>
    <row r="44" spans="2:13" ht="15.75" thickBot="1">
      <c r="B44" s="5"/>
      <c r="C44" s="133"/>
      <c r="D44" s="427"/>
      <c r="E44" s="134"/>
      <c r="F44" s="127"/>
      <c r="G44" s="130"/>
      <c r="H44" s="130"/>
      <c r="I44" s="130"/>
      <c r="J44" s="130"/>
      <c r="K44" s="130"/>
      <c r="L44" s="130"/>
      <c r="M44" s="51"/>
    </row>
    <row r="45" spans="2:13" ht="15.75" thickBot="1">
      <c r="B45" s="5"/>
      <c r="C45" s="463"/>
      <c r="D45" s="439"/>
      <c r="E45" s="439"/>
      <c r="F45" s="439"/>
      <c r="G45" s="439"/>
      <c r="H45" s="439"/>
      <c r="I45" s="439"/>
      <c r="J45" s="439"/>
      <c r="K45" s="439"/>
      <c r="L45" s="464"/>
      <c r="M45" s="51"/>
    </row>
    <row r="46" spans="2:13" ht="15">
      <c r="B46" s="5"/>
      <c r="C46" s="33" t="s">
        <v>150</v>
      </c>
      <c r="D46" s="409" t="s">
        <v>132</v>
      </c>
      <c r="E46" s="459" t="s">
        <v>129</v>
      </c>
      <c r="F46" s="460"/>
      <c r="G46" s="135">
        <f>'6.Assumptions &amp; References'!$D$55</f>
        <v>300</v>
      </c>
      <c r="H46" s="136">
        <f>'6.Assumptions &amp; References'!$D$55</f>
        <v>300</v>
      </c>
      <c r="I46" s="136">
        <f>'6.Assumptions &amp; References'!$D$55</f>
        <v>300</v>
      </c>
      <c r="J46" s="136">
        <f>'6.Assumptions &amp; References'!$D$55</f>
        <v>300</v>
      </c>
      <c r="K46" s="136">
        <f>'6.Assumptions &amp; References'!$D$55</f>
        <v>300</v>
      </c>
      <c r="L46" s="137">
        <f>'6.Assumptions &amp; References'!$D$55</f>
        <v>300</v>
      </c>
      <c r="M46" s="51"/>
    </row>
    <row r="47" spans="2:13" ht="15">
      <c r="B47" s="5"/>
      <c r="C47" s="56"/>
      <c r="D47" s="410"/>
      <c r="E47" s="393" t="s">
        <v>133</v>
      </c>
      <c r="F47" s="395"/>
      <c r="G47" s="138">
        <f aca="true" t="shared" si="12" ref="G47:L47">G46/1000*G12</f>
        <v>22464</v>
      </c>
      <c r="H47" s="139">
        <f t="shared" si="12"/>
        <v>22464</v>
      </c>
      <c r="I47" s="139">
        <f t="shared" si="12"/>
        <v>22464</v>
      </c>
      <c r="J47" s="139">
        <f t="shared" si="12"/>
        <v>22464</v>
      </c>
      <c r="K47" s="139">
        <f t="shared" si="12"/>
        <v>22464</v>
      </c>
      <c r="L47" s="140">
        <f t="shared" si="12"/>
        <v>22464</v>
      </c>
      <c r="M47" s="51"/>
    </row>
    <row r="48" spans="2:13" ht="15">
      <c r="B48" s="5"/>
      <c r="C48" s="56"/>
      <c r="D48" s="410"/>
      <c r="E48" s="393" t="s">
        <v>134</v>
      </c>
      <c r="F48" s="395"/>
      <c r="G48" s="138">
        <f aca="true" t="shared" si="13" ref="G48:L48">G46/1000*G20</f>
        <v>15724.8</v>
      </c>
      <c r="H48" s="139">
        <f t="shared" si="13"/>
        <v>15724.8</v>
      </c>
      <c r="I48" s="139">
        <f t="shared" si="13"/>
        <v>15724.8</v>
      </c>
      <c r="J48" s="139">
        <f t="shared" si="13"/>
        <v>15724.8</v>
      </c>
      <c r="K48" s="139">
        <f t="shared" si="13"/>
        <v>15724.8</v>
      </c>
      <c r="L48" s="140">
        <f t="shared" si="13"/>
        <v>15724.8</v>
      </c>
      <c r="M48" s="51"/>
    </row>
    <row r="49" spans="2:13" ht="15">
      <c r="B49" s="5"/>
      <c r="C49" s="56"/>
      <c r="D49" s="410"/>
      <c r="E49" s="393" t="s">
        <v>130</v>
      </c>
      <c r="F49" s="395"/>
      <c r="G49" s="138">
        <f aca="true" t="shared" si="14" ref="G49:L49">G47-G48</f>
        <v>6739.200000000001</v>
      </c>
      <c r="H49" s="139">
        <f t="shared" si="14"/>
        <v>6739.200000000001</v>
      </c>
      <c r="I49" s="139">
        <f t="shared" si="14"/>
        <v>6739.200000000001</v>
      </c>
      <c r="J49" s="139">
        <f t="shared" si="14"/>
        <v>6739.200000000001</v>
      </c>
      <c r="K49" s="139">
        <f t="shared" si="14"/>
        <v>6739.200000000001</v>
      </c>
      <c r="L49" s="140">
        <f t="shared" si="14"/>
        <v>6739.200000000001</v>
      </c>
      <c r="M49" s="51"/>
    </row>
    <row r="50" spans="2:13" ht="15.75" thickBot="1">
      <c r="B50" s="5"/>
      <c r="C50" s="66"/>
      <c r="D50" s="411"/>
      <c r="E50" s="440" t="s">
        <v>131</v>
      </c>
      <c r="F50" s="441"/>
      <c r="G50" s="141">
        <f>G49</f>
        <v>6739.200000000001</v>
      </c>
      <c r="H50" s="142">
        <f>H49+G50</f>
        <v>13478.400000000001</v>
      </c>
      <c r="I50" s="142">
        <f>I49+H50</f>
        <v>20217.600000000002</v>
      </c>
      <c r="J50" s="142">
        <f>J49+I50</f>
        <v>26956.800000000003</v>
      </c>
      <c r="K50" s="142">
        <f>K49+J50</f>
        <v>33696</v>
      </c>
      <c r="L50" s="143">
        <f>L49+K50</f>
        <v>40435.2</v>
      </c>
      <c r="M50" s="51"/>
    </row>
    <row r="51" spans="2:13" ht="15.75" thickBot="1">
      <c r="B51" s="17"/>
      <c r="C51" s="144"/>
      <c r="D51" s="145"/>
      <c r="E51" s="146"/>
      <c r="F51" s="147"/>
      <c r="G51" s="18"/>
      <c r="H51" s="18"/>
      <c r="I51" s="18"/>
      <c r="J51" s="18"/>
      <c r="K51" s="18"/>
      <c r="L51" s="18"/>
      <c r="M51" s="148"/>
    </row>
    <row r="52" spans="4:5" ht="15">
      <c r="D52" s="149"/>
      <c r="E52" s="150"/>
    </row>
    <row r="53" ht="15">
      <c r="B53" s="151"/>
    </row>
    <row r="54" ht="15">
      <c r="B54" s="151"/>
    </row>
    <row r="55" ht="15">
      <c r="B55" s="151"/>
    </row>
    <row r="56" ht="15">
      <c r="B56" s="151"/>
    </row>
    <row r="57" ht="15">
      <c r="B57" s="151"/>
    </row>
    <row r="58" ht="15">
      <c r="B58" s="151"/>
    </row>
    <row r="59" ht="15">
      <c r="B59" s="151"/>
    </row>
    <row r="60" ht="15">
      <c r="B60" s="151"/>
    </row>
    <row r="61" ht="15">
      <c r="B61" s="151"/>
    </row>
    <row r="62" ht="15">
      <c r="B62" s="151"/>
    </row>
    <row r="63" ht="15">
      <c r="B63" s="151"/>
    </row>
    <row r="64" ht="15">
      <c r="B64" s="151"/>
    </row>
    <row r="65" ht="15">
      <c r="B65" s="151"/>
    </row>
    <row r="66" ht="15">
      <c r="B66" s="152"/>
    </row>
  </sheetData>
  <sheetProtection password="E7B2" sheet="1"/>
  <mergeCells count="49">
    <mergeCell ref="E35:F35"/>
    <mergeCell ref="C3:E3"/>
    <mergeCell ref="C5:L5"/>
    <mergeCell ref="C45:L45"/>
    <mergeCell ref="C34:L34"/>
    <mergeCell ref="C15:L15"/>
    <mergeCell ref="E17:F17"/>
    <mergeCell ref="E19:F19"/>
    <mergeCell ref="E22:F22"/>
    <mergeCell ref="E16:F16"/>
    <mergeCell ref="E50:F50"/>
    <mergeCell ref="E49:F49"/>
    <mergeCell ref="E30:F30"/>
    <mergeCell ref="E29:F29"/>
    <mergeCell ref="E27:F27"/>
    <mergeCell ref="E48:F48"/>
    <mergeCell ref="E47:F47"/>
    <mergeCell ref="E46:F46"/>
    <mergeCell ref="E36:F36"/>
    <mergeCell ref="E37:F37"/>
    <mergeCell ref="E9:F9"/>
    <mergeCell ref="E28:F28"/>
    <mergeCell ref="E26:F26"/>
    <mergeCell ref="E23:F23"/>
    <mergeCell ref="E33:F33"/>
    <mergeCell ref="E32:F32"/>
    <mergeCell ref="E20:F20"/>
    <mergeCell ref="E31:F31"/>
    <mergeCell ref="E21:F21"/>
    <mergeCell ref="E39:F39"/>
    <mergeCell ref="E38:F38"/>
    <mergeCell ref="F3:I3"/>
    <mergeCell ref="J3:L3"/>
    <mergeCell ref="D7:F7"/>
    <mergeCell ref="E14:F14"/>
    <mergeCell ref="E13:F13"/>
    <mergeCell ref="E12:F12"/>
    <mergeCell ref="E11:F11"/>
    <mergeCell ref="E10:F10"/>
    <mergeCell ref="D46:D50"/>
    <mergeCell ref="G43:I43"/>
    <mergeCell ref="G42:I42"/>
    <mergeCell ref="G41:I41"/>
    <mergeCell ref="D8:D14"/>
    <mergeCell ref="D16:D33"/>
    <mergeCell ref="D35:D44"/>
    <mergeCell ref="E8:F8"/>
    <mergeCell ref="E25:F25"/>
    <mergeCell ref="E24:F24"/>
  </mergeCells>
  <hyperlinks>
    <hyperlink ref="F3:I3" location="'1.Home'!A1" display="Please review the disclaimer on the Home tab."/>
    <hyperlink ref="C11" location="assump_2" display="Assump_2"/>
    <hyperlink ref="C13" location="assump_1" display="Assump_1"/>
    <hyperlink ref="C19" location="assump_3" display="Assump_3"/>
    <hyperlink ref="C23" location="assump_8" display="Assump_8"/>
    <hyperlink ref="C26" location="assump_9" display="Assump_9"/>
    <hyperlink ref="C30" location="assump_11" display="Assump_11"/>
    <hyperlink ref="C46" location="assump_10" display="Assump_10"/>
    <hyperlink ref="C37" location="assump_12" display="Assump_12"/>
  </hyperlinks>
  <printOptions/>
  <pageMargins left="0.31" right="0.31" top="0.78740157480315" bottom="0.78740157480315" header="0.31496062992126" footer="0.31496062992126"/>
  <pageSetup fitToHeight="5" fitToWidth="1" horizontalDpi="1200" verticalDpi="1200" orientation="landscape" paperSize="125" scale="77" r:id="rId1"/>
  <headerFooter>
    <oddHeader>&amp;L&amp;F&amp;R&amp;A</oddHeader>
    <oddFooter>&amp;LLast modified by user: &amp;D&amp;R&amp;9Page &amp;P of &amp;N</oddFooter>
  </headerFooter>
</worksheet>
</file>

<file path=xl/worksheets/sheet6.xml><?xml version="1.0" encoding="utf-8"?>
<worksheet xmlns="http://schemas.openxmlformats.org/spreadsheetml/2006/main" xmlns:r="http://schemas.openxmlformats.org/officeDocument/2006/relationships">
  <dimension ref="B2:X97"/>
  <sheetViews>
    <sheetView zoomScalePageLayoutView="70" workbookViewId="0" topLeftCell="A1">
      <selection activeCell="F3" sqref="F3:I3"/>
    </sheetView>
  </sheetViews>
  <sheetFormatPr defaultColWidth="9.140625" defaultRowHeight="15"/>
  <cols>
    <col min="1" max="2" width="2.8515625" style="154" customWidth="1"/>
    <col min="3" max="3" width="14.28125" style="155" customWidth="1"/>
    <col min="4" max="12" width="14.28125" style="154" customWidth="1"/>
    <col min="13" max="13" width="2.8515625" style="154" customWidth="1"/>
    <col min="14" max="16" width="9.140625" style="154" customWidth="1"/>
    <col min="17" max="17" width="14.57421875" style="154" customWidth="1"/>
    <col min="18" max="23" width="9.140625" style="154" customWidth="1"/>
    <col min="24" max="16384" width="9.140625" style="154" customWidth="1"/>
  </cols>
  <sheetData>
    <row r="1" ht="16.5" thickBot="1"/>
    <row r="2" spans="2:13" ht="15.75">
      <c r="B2" s="156"/>
      <c r="C2" s="157"/>
      <c r="D2" s="158"/>
      <c r="E2" s="158"/>
      <c r="F2" s="158"/>
      <c r="G2" s="158"/>
      <c r="H2" s="158"/>
      <c r="I2" s="158"/>
      <c r="J2" s="158"/>
      <c r="K2" s="158"/>
      <c r="L2" s="158"/>
      <c r="M2" s="159"/>
    </row>
    <row r="3" spans="2:19" ht="15.75">
      <c r="B3" s="160"/>
      <c r="C3" s="504" t="s">
        <v>79</v>
      </c>
      <c r="D3" s="505"/>
      <c r="E3" s="506"/>
      <c r="F3" s="507" t="s">
        <v>70</v>
      </c>
      <c r="G3" s="508"/>
      <c r="H3" s="508"/>
      <c r="I3" s="509"/>
      <c r="J3" s="504" t="str">
        <f>"This template last modified: "&amp;DAY('1.Home'!$H$10)&amp;"/"&amp;MONTH('1.Home'!$H$10)&amp;"/"&amp;YEAR('1.Home'!$H$10)</f>
        <v>This template last modified: 14/6/2011</v>
      </c>
      <c r="K3" s="505"/>
      <c r="L3" s="506"/>
      <c r="M3" s="161"/>
      <c r="N3" s="162"/>
      <c r="O3" s="162"/>
      <c r="P3" s="162"/>
      <c r="Q3" s="162"/>
      <c r="R3" s="162"/>
      <c r="S3" s="162"/>
    </row>
    <row r="4" spans="2:19" ht="16.5" thickBot="1">
      <c r="B4" s="160"/>
      <c r="C4" s="163"/>
      <c r="D4" s="164"/>
      <c r="E4" s="164"/>
      <c r="F4" s="164"/>
      <c r="G4" s="164"/>
      <c r="H4" s="164"/>
      <c r="I4" s="164"/>
      <c r="J4" s="164"/>
      <c r="K4" s="164"/>
      <c r="L4" s="164"/>
      <c r="M4" s="161"/>
      <c r="N4" s="162"/>
      <c r="O4" s="162"/>
      <c r="P4" s="162"/>
      <c r="Q4" s="162"/>
      <c r="R4" s="162"/>
      <c r="S4" s="162"/>
    </row>
    <row r="5" spans="2:20" ht="21.75" thickBot="1">
      <c r="B5" s="160"/>
      <c r="C5" s="510" t="s">
        <v>73</v>
      </c>
      <c r="D5" s="511"/>
      <c r="E5" s="511"/>
      <c r="F5" s="511"/>
      <c r="G5" s="511"/>
      <c r="H5" s="511"/>
      <c r="I5" s="511"/>
      <c r="J5" s="511"/>
      <c r="K5" s="511"/>
      <c r="L5" s="512"/>
      <c r="M5" s="161"/>
      <c r="N5" s="162"/>
      <c r="O5" s="162"/>
      <c r="P5" s="162"/>
      <c r="Q5" s="162"/>
      <c r="R5" s="162"/>
      <c r="S5" s="162"/>
      <c r="T5" s="165"/>
    </row>
    <row r="6" spans="2:20" ht="21" customHeight="1">
      <c r="B6" s="160"/>
      <c r="C6" s="554" t="s">
        <v>153</v>
      </c>
      <c r="D6" s="555"/>
      <c r="E6" s="555"/>
      <c r="F6" s="555"/>
      <c r="G6" s="555"/>
      <c r="H6" s="555"/>
      <c r="I6" s="555"/>
      <c r="J6" s="555"/>
      <c r="K6" s="555"/>
      <c r="L6" s="556"/>
      <c r="M6" s="161"/>
      <c r="N6" s="162"/>
      <c r="O6" s="162"/>
      <c r="P6" s="162"/>
      <c r="Q6" s="162"/>
      <c r="R6" s="162"/>
      <c r="S6" s="162"/>
      <c r="T6" s="165"/>
    </row>
    <row r="7" spans="2:20" ht="19.5">
      <c r="B7" s="160"/>
      <c r="C7" s="557"/>
      <c r="D7" s="558"/>
      <c r="E7" s="558"/>
      <c r="F7" s="558"/>
      <c r="G7" s="558"/>
      <c r="H7" s="558"/>
      <c r="I7" s="558"/>
      <c r="J7" s="558"/>
      <c r="K7" s="558"/>
      <c r="L7" s="559"/>
      <c r="M7" s="161"/>
      <c r="N7" s="162"/>
      <c r="O7" s="162"/>
      <c r="P7" s="162"/>
      <c r="Q7" s="162"/>
      <c r="R7" s="162"/>
      <c r="S7" s="162"/>
      <c r="T7" s="165"/>
    </row>
    <row r="8" spans="2:20" ht="19.5">
      <c r="B8" s="160"/>
      <c r="C8" s="560" t="s">
        <v>154</v>
      </c>
      <c r="D8" s="561"/>
      <c r="E8" s="561"/>
      <c r="F8" s="561"/>
      <c r="G8" s="561"/>
      <c r="H8" s="561"/>
      <c r="I8" s="561"/>
      <c r="J8" s="561"/>
      <c r="K8" s="561"/>
      <c r="L8" s="562"/>
      <c r="M8" s="161"/>
      <c r="N8" s="162"/>
      <c r="O8" s="162"/>
      <c r="P8" s="162"/>
      <c r="Q8" s="162"/>
      <c r="R8" s="162"/>
      <c r="S8" s="162"/>
      <c r="T8" s="165"/>
    </row>
    <row r="9" spans="2:20" ht="20.25" thickBot="1">
      <c r="B9" s="160"/>
      <c r="C9" s="563"/>
      <c r="D9" s="564"/>
      <c r="E9" s="564"/>
      <c r="F9" s="564"/>
      <c r="G9" s="564"/>
      <c r="H9" s="564"/>
      <c r="I9" s="564"/>
      <c r="J9" s="564"/>
      <c r="K9" s="564"/>
      <c r="L9" s="565"/>
      <c r="M9" s="161"/>
      <c r="N9" s="162"/>
      <c r="O9" s="162"/>
      <c r="P9" s="162"/>
      <c r="Q9" s="162"/>
      <c r="R9" s="162"/>
      <c r="S9" s="162"/>
      <c r="T9" s="165"/>
    </row>
    <row r="10" spans="2:20" ht="20.25" thickBot="1">
      <c r="B10" s="160"/>
      <c r="C10" s="166"/>
      <c r="D10" s="166"/>
      <c r="E10" s="166"/>
      <c r="F10" s="166"/>
      <c r="G10" s="166"/>
      <c r="H10" s="166"/>
      <c r="I10" s="166"/>
      <c r="J10" s="166"/>
      <c r="K10" s="166"/>
      <c r="L10" s="166"/>
      <c r="M10" s="161"/>
      <c r="N10" s="162"/>
      <c r="O10" s="162"/>
      <c r="P10" s="162"/>
      <c r="Q10" s="162"/>
      <c r="R10" s="162"/>
      <c r="S10" s="162"/>
      <c r="T10" s="165"/>
    </row>
    <row r="11" spans="2:22" ht="19.5" thickBot="1">
      <c r="B11" s="160"/>
      <c r="C11" s="167" t="s">
        <v>155</v>
      </c>
      <c r="D11" s="168" t="s">
        <v>156</v>
      </c>
      <c r="E11" s="540" t="s">
        <v>157</v>
      </c>
      <c r="F11" s="540"/>
      <c r="G11" s="540"/>
      <c r="H11" s="540"/>
      <c r="I11" s="540"/>
      <c r="J11" s="540"/>
      <c r="K11" s="540"/>
      <c r="L11" s="541"/>
      <c r="M11" s="161"/>
      <c r="N11" s="162"/>
      <c r="O11" s="162"/>
      <c r="P11" s="162"/>
      <c r="Q11" s="162"/>
      <c r="R11" s="162"/>
      <c r="S11" s="162"/>
      <c r="T11" s="169"/>
      <c r="U11" s="169"/>
      <c r="V11" s="169"/>
    </row>
    <row r="12" spans="2:13" s="172" customFormat="1" ht="15.75" customHeight="1">
      <c r="B12" s="170"/>
      <c r="C12" s="535" t="s">
        <v>138</v>
      </c>
      <c r="D12" s="513">
        <v>0.087</v>
      </c>
      <c r="E12" s="566" t="s">
        <v>31</v>
      </c>
      <c r="F12" s="567"/>
      <c r="G12" s="567"/>
      <c r="H12" s="567"/>
      <c r="I12" s="567"/>
      <c r="J12" s="567"/>
      <c r="K12" s="567"/>
      <c r="L12" s="568"/>
      <c r="M12" s="171"/>
    </row>
    <row r="13" spans="2:13" s="172" customFormat="1" ht="15.75" customHeight="1">
      <c r="B13" s="170"/>
      <c r="C13" s="536"/>
      <c r="D13" s="514"/>
      <c r="E13" s="483" t="s">
        <v>18</v>
      </c>
      <c r="F13" s="484"/>
      <c r="G13" s="484"/>
      <c r="H13" s="484"/>
      <c r="I13" s="484"/>
      <c r="J13" s="484"/>
      <c r="K13" s="484"/>
      <c r="L13" s="485"/>
      <c r="M13" s="171"/>
    </row>
    <row r="14" spans="2:13" s="172" customFormat="1" ht="15.75" customHeight="1">
      <c r="B14" s="170"/>
      <c r="C14" s="536"/>
      <c r="D14" s="514"/>
      <c r="E14" s="477" t="s">
        <v>180</v>
      </c>
      <c r="F14" s="478"/>
      <c r="G14" s="478"/>
      <c r="H14" s="478"/>
      <c r="I14" s="478"/>
      <c r="J14" s="478"/>
      <c r="K14" s="478"/>
      <c r="L14" s="479"/>
      <c r="M14" s="171"/>
    </row>
    <row r="15" spans="2:13" s="172" customFormat="1" ht="15.75" customHeight="1">
      <c r="B15" s="170"/>
      <c r="C15" s="173" t="s">
        <v>139</v>
      </c>
      <c r="D15" s="153">
        <f>5*52</f>
        <v>260</v>
      </c>
      <c r="E15" s="569" t="s">
        <v>4</v>
      </c>
      <c r="F15" s="570"/>
      <c r="G15" s="570"/>
      <c r="H15" s="570"/>
      <c r="I15" s="570"/>
      <c r="J15" s="570"/>
      <c r="K15" s="570"/>
      <c r="L15" s="571"/>
      <c r="M15" s="171"/>
    </row>
    <row r="16" spans="2:21" s="172" customFormat="1" ht="15">
      <c r="B16" s="170"/>
      <c r="C16" s="486" t="s">
        <v>140</v>
      </c>
      <c r="D16" s="553">
        <v>28</v>
      </c>
      <c r="E16" s="569" t="s">
        <v>179</v>
      </c>
      <c r="F16" s="570"/>
      <c r="G16" s="570"/>
      <c r="H16" s="570"/>
      <c r="I16" s="570"/>
      <c r="J16" s="570"/>
      <c r="K16" s="570"/>
      <c r="L16" s="571"/>
      <c r="M16" s="174"/>
      <c r="N16" s="175"/>
      <c r="O16" s="175"/>
      <c r="P16" s="175"/>
      <c r="Q16" s="175"/>
      <c r="R16" s="175"/>
      <c r="S16" s="175"/>
      <c r="T16" s="175"/>
      <c r="U16" s="175"/>
    </row>
    <row r="17" spans="2:21" s="172" customFormat="1" ht="15">
      <c r="B17" s="170"/>
      <c r="C17" s="486"/>
      <c r="D17" s="553"/>
      <c r="E17" s="483" t="s">
        <v>18</v>
      </c>
      <c r="F17" s="484"/>
      <c r="G17" s="484"/>
      <c r="H17" s="484"/>
      <c r="I17" s="484"/>
      <c r="J17" s="484"/>
      <c r="K17" s="484"/>
      <c r="L17" s="485"/>
      <c r="M17" s="174"/>
      <c r="N17" s="175"/>
      <c r="O17" s="175"/>
      <c r="P17" s="175"/>
      <c r="Q17" s="175"/>
      <c r="R17" s="175"/>
      <c r="S17" s="175"/>
      <c r="T17" s="175"/>
      <c r="U17" s="175"/>
    </row>
    <row r="18" spans="2:21" s="172" customFormat="1" ht="34.5" customHeight="1">
      <c r="B18" s="170"/>
      <c r="C18" s="486"/>
      <c r="D18" s="553"/>
      <c r="E18" s="532" t="s">
        <v>34</v>
      </c>
      <c r="F18" s="533"/>
      <c r="G18" s="533"/>
      <c r="H18" s="533"/>
      <c r="I18" s="533"/>
      <c r="J18" s="533"/>
      <c r="K18" s="533"/>
      <c r="L18" s="534"/>
      <c r="M18" s="21"/>
      <c r="N18" s="24"/>
      <c r="O18" s="24"/>
      <c r="P18" s="24"/>
      <c r="Q18" s="175"/>
      <c r="R18" s="175"/>
      <c r="S18" s="175"/>
      <c r="T18" s="175"/>
      <c r="U18" s="175"/>
    </row>
    <row r="19" spans="2:21" s="172" customFormat="1" ht="15">
      <c r="B19" s="170"/>
      <c r="C19" s="486" t="s">
        <v>141</v>
      </c>
      <c r="D19" s="520">
        <v>0.02</v>
      </c>
      <c r="E19" s="572" t="s">
        <v>17</v>
      </c>
      <c r="F19" s="573"/>
      <c r="G19" s="573"/>
      <c r="H19" s="573"/>
      <c r="I19" s="573"/>
      <c r="J19" s="573"/>
      <c r="K19" s="573"/>
      <c r="L19" s="574"/>
      <c r="M19" s="174"/>
      <c r="N19" s="175"/>
      <c r="O19" s="175"/>
      <c r="P19" s="175"/>
      <c r="Q19" s="175"/>
      <c r="R19" s="175"/>
      <c r="S19" s="175"/>
      <c r="T19" s="175"/>
      <c r="U19" s="175"/>
    </row>
    <row r="20" spans="2:21" s="172" customFormat="1" ht="15">
      <c r="B20" s="170"/>
      <c r="C20" s="486"/>
      <c r="D20" s="520"/>
      <c r="E20" s="483" t="s">
        <v>18</v>
      </c>
      <c r="F20" s="484"/>
      <c r="G20" s="484"/>
      <c r="H20" s="484"/>
      <c r="I20" s="484"/>
      <c r="J20" s="484"/>
      <c r="K20" s="484"/>
      <c r="L20" s="485"/>
      <c r="M20" s="174"/>
      <c r="N20" s="175"/>
      <c r="O20" s="175"/>
      <c r="P20" s="175"/>
      <c r="Q20" s="175"/>
      <c r="R20" s="175"/>
      <c r="S20" s="175"/>
      <c r="T20" s="175"/>
      <c r="U20" s="175"/>
    </row>
    <row r="21" spans="2:21" s="172" customFormat="1" ht="15">
      <c r="B21" s="170"/>
      <c r="C21" s="486"/>
      <c r="D21" s="520"/>
      <c r="E21" s="477" t="s">
        <v>181</v>
      </c>
      <c r="F21" s="478"/>
      <c r="G21" s="478"/>
      <c r="H21" s="478"/>
      <c r="I21" s="478"/>
      <c r="J21" s="478"/>
      <c r="K21" s="478"/>
      <c r="L21" s="479"/>
      <c r="M21" s="174"/>
      <c r="N21" s="175"/>
      <c r="O21" s="175"/>
      <c r="P21" s="175"/>
      <c r="Q21" s="175"/>
      <c r="R21" s="175"/>
      <c r="S21" s="175"/>
      <c r="T21" s="175"/>
      <c r="U21" s="175"/>
    </row>
    <row r="22" spans="2:21" s="172" customFormat="1" ht="15">
      <c r="B22" s="170"/>
      <c r="C22" s="486" t="s">
        <v>143</v>
      </c>
      <c r="D22" s="520">
        <v>0.02</v>
      </c>
      <c r="E22" s="525" t="s">
        <v>29</v>
      </c>
      <c r="F22" s="526"/>
      <c r="G22" s="526"/>
      <c r="H22" s="526"/>
      <c r="I22" s="526"/>
      <c r="J22" s="526"/>
      <c r="K22" s="526"/>
      <c r="L22" s="527"/>
      <c r="M22" s="174"/>
      <c r="N22" s="175"/>
      <c r="O22" s="175"/>
      <c r="P22" s="175"/>
      <c r="Q22" s="175"/>
      <c r="R22" s="175"/>
      <c r="S22" s="175"/>
      <c r="T22" s="175"/>
      <c r="U22" s="175"/>
    </row>
    <row r="23" spans="2:21" s="172" customFormat="1" ht="15">
      <c r="B23" s="170"/>
      <c r="C23" s="486"/>
      <c r="D23" s="520"/>
      <c r="E23" s="525" t="s">
        <v>30</v>
      </c>
      <c r="F23" s="526"/>
      <c r="G23" s="526"/>
      <c r="H23" s="526"/>
      <c r="I23" s="526"/>
      <c r="J23" s="526"/>
      <c r="K23" s="526"/>
      <c r="L23" s="527"/>
      <c r="M23" s="174"/>
      <c r="N23" s="175"/>
      <c r="O23" s="175"/>
      <c r="P23" s="175"/>
      <c r="Q23" s="175"/>
      <c r="R23" s="175"/>
      <c r="S23" s="175"/>
      <c r="T23" s="175"/>
      <c r="U23" s="175"/>
    </row>
    <row r="24" spans="2:21" s="172" customFormat="1" ht="15">
      <c r="B24" s="170"/>
      <c r="C24" s="486"/>
      <c r="D24" s="520"/>
      <c r="E24" s="483" t="s">
        <v>18</v>
      </c>
      <c r="F24" s="484"/>
      <c r="G24" s="484"/>
      <c r="H24" s="484"/>
      <c r="I24" s="484"/>
      <c r="J24" s="484"/>
      <c r="K24" s="484"/>
      <c r="L24" s="485"/>
      <c r="M24" s="174"/>
      <c r="N24" s="175"/>
      <c r="O24" s="175"/>
      <c r="P24" s="175"/>
      <c r="Q24" s="175"/>
      <c r="R24" s="175"/>
      <c r="S24" s="175"/>
      <c r="T24" s="175"/>
      <c r="U24" s="175"/>
    </row>
    <row r="25" spans="2:21" s="172" customFormat="1" ht="15">
      <c r="B25" s="170"/>
      <c r="C25" s="486"/>
      <c r="D25" s="520"/>
      <c r="E25" s="477" t="s">
        <v>36</v>
      </c>
      <c r="F25" s="478"/>
      <c r="G25" s="478"/>
      <c r="H25" s="478"/>
      <c r="I25" s="478"/>
      <c r="J25" s="478"/>
      <c r="K25" s="478"/>
      <c r="L25" s="479"/>
      <c r="M25" s="22"/>
      <c r="N25" s="25"/>
      <c r="O25" s="25"/>
      <c r="P25" s="25"/>
      <c r="Q25" s="25"/>
      <c r="R25" s="175"/>
      <c r="S25" s="175"/>
      <c r="T25" s="175"/>
      <c r="U25" s="175"/>
    </row>
    <row r="26" spans="2:21" s="172" customFormat="1" ht="32.25" customHeight="1">
      <c r="B26" s="170"/>
      <c r="C26" s="486"/>
      <c r="D26" s="520"/>
      <c r="E26" s="532" t="s">
        <v>37</v>
      </c>
      <c r="F26" s="533"/>
      <c r="G26" s="533"/>
      <c r="H26" s="533"/>
      <c r="I26" s="533"/>
      <c r="J26" s="533"/>
      <c r="K26" s="533"/>
      <c r="L26" s="534"/>
      <c r="M26" s="21"/>
      <c r="N26" s="24"/>
      <c r="O26" s="24"/>
      <c r="P26" s="24"/>
      <c r="Q26" s="24"/>
      <c r="R26" s="175"/>
      <c r="S26" s="175"/>
      <c r="T26" s="175"/>
      <c r="U26" s="175"/>
    </row>
    <row r="27" spans="2:21" s="172" customFormat="1" ht="30" customHeight="1">
      <c r="B27" s="170"/>
      <c r="C27" s="486"/>
      <c r="D27" s="496"/>
      <c r="E27" s="497" t="s">
        <v>144</v>
      </c>
      <c r="F27" s="497"/>
      <c r="G27" s="497"/>
      <c r="H27" s="497"/>
      <c r="I27" s="497"/>
      <c r="J27" s="497"/>
      <c r="K27" s="497"/>
      <c r="L27" s="498"/>
      <c r="M27" s="23"/>
      <c r="N27" s="26"/>
      <c r="O27" s="26"/>
      <c r="P27" s="26"/>
      <c r="Q27" s="175"/>
      <c r="R27" s="175"/>
      <c r="S27" s="175"/>
      <c r="T27" s="175"/>
      <c r="U27" s="175"/>
    </row>
    <row r="28" spans="2:21" s="172" customFormat="1" ht="15">
      <c r="B28" s="170"/>
      <c r="C28" s="486"/>
      <c r="D28" s="496"/>
      <c r="E28" s="497"/>
      <c r="F28" s="497"/>
      <c r="G28" s="497"/>
      <c r="H28" s="497"/>
      <c r="I28" s="497"/>
      <c r="J28" s="497"/>
      <c r="K28" s="497"/>
      <c r="L28" s="498"/>
      <c r="M28" s="174"/>
      <c r="N28" s="175"/>
      <c r="O28" s="175"/>
      <c r="P28" s="175"/>
      <c r="Q28" s="175"/>
      <c r="R28" s="175"/>
      <c r="S28" s="175"/>
      <c r="T28" s="175"/>
      <c r="U28" s="175"/>
    </row>
    <row r="29" spans="2:21" s="172" customFormat="1" ht="15">
      <c r="B29" s="170"/>
      <c r="C29" s="486" t="s">
        <v>142</v>
      </c>
      <c r="D29" s="499">
        <v>33000</v>
      </c>
      <c r="E29" s="523" t="s">
        <v>3</v>
      </c>
      <c r="F29" s="523"/>
      <c r="G29" s="523"/>
      <c r="H29" s="523"/>
      <c r="I29" s="523"/>
      <c r="J29" s="523"/>
      <c r="K29" s="523"/>
      <c r="L29" s="524"/>
      <c r="M29" s="174"/>
      <c r="N29" s="175"/>
      <c r="O29" s="175"/>
      <c r="P29" s="175"/>
      <c r="Q29" s="175"/>
      <c r="R29" s="175"/>
      <c r="S29" s="175"/>
      <c r="T29" s="175"/>
      <c r="U29" s="175"/>
    </row>
    <row r="30" spans="2:21" s="172" customFormat="1" ht="15">
      <c r="B30" s="170"/>
      <c r="C30" s="486"/>
      <c r="D30" s="499"/>
      <c r="E30" s="521" t="s">
        <v>35</v>
      </c>
      <c r="F30" s="521"/>
      <c r="G30" s="521"/>
      <c r="H30" s="521"/>
      <c r="I30" s="521"/>
      <c r="J30" s="521"/>
      <c r="K30" s="521"/>
      <c r="L30" s="522"/>
      <c r="M30" s="174"/>
      <c r="N30" s="175"/>
      <c r="O30" s="175"/>
      <c r="P30" s="175"/>
      <c r="Q30" s="175"/>
      <c r="R30" s="175"/>
      <c r="S30" s="175"/>
      <c r="T30" s="175"/>
      <c r="U30" s="175"/>
    </row>
    <row r="31" spans="2:21" s="172" customFormat="1" ht="15">
      <c r="B31" s="170"/>
      <c r="C31" s="486"/>
      <c r="D31" s="499"/>
      <c r="E31" s="500" t="s">
        <v>174</v>
      </c>
      <c r="F31" s="500"/>
      <c r="G31" s="500"/>
      <c r="H31" s="500"/>
      <c r="I31" s="500"/>
      <c r="J31" s="500"/>
      <c r="K31" s="500"/>
      <c r="L31" s="501"/>
      <c r="M31" s="174"/>
      <c r="N31" s="175"/>
      <c r="O31" s="175"/>
      <c r="P31" s="175"/>
      <c r="Q31" s="175"/>
      <c r="R31" s="175"/>
      <c r="S31" s="175"/>
      <c r="T31" s="175"/>
      <c r="U31" s="175"/>
    </row>
    <row r="32" spans="2:21" s="172" customFormat="1" ht="15">
      <c r="B32" s="170"/>
      <c r="C32" s="486"/>
      <c r="D32" s="499"/>
      <c r="E32" s="483" t="s">
        <v>18</v>
      </c>
      <c r="F32" s="484"/>
      <c r="G32" s="484"/>
      <c r="H32" s="484"/>
      <c r="I32" s="484"/>
      <c r="J32" s="484"/>
      <c r="K32" s="484"/>
      <c r="L32" s="485"/>
      <c r="M32" s="171"/>
      <c r="T32" s="175"/>
      <c r="U32" s="175"/>
    </row>
    <row r="33" spans="2:21" s="172" customFormat="1" ht="15">
      <c r="B33" s="170"/>
      <c r="C33" s="486"/>
      <c r="D33" s="499"/>
      <c r="E33" s="502" t="s">
        <v>145</v>
      </c>
      <c r="F33" s="502"/>
      <c r="G33" s="502"/>
      <c r="H33" s="502"/>
      <c r="I33" s="502"/>
      <c r="J33" s="502"/>
      <c r="K33" s="502"/>
      <c r="L33" s="503"/>
      <c r="M33" s="171"/>
      <c r="T33" s="175"/>
      <c r="U33" s="175"/>
    </row>
    <row r="34" spans="2:21" s="172" customFormat="1" ht="15">
      <c r="B34" s="170"/>
      <c r="C34" s="486"/>
      <c r="D34" s="499"/>
      <c r="E34" s="502"/>
      <c r="F34" s="502"/>
      <c r="G34" s="502"/>
      <c r="H34" s="502"/>
      <c r="I34" s="502"/>
      <c r="J34" s="502"/>
      <c r="K34" s="502"/>
      <c r="L34" s="503"/>
      <c r="M34" s="171"/>
      <c r="T34" s="175"/>
      <c r="U34" s="175"/>
    </row>
    <row r="35" spans="2:21" s="172" customFormat="1" ht="15">
      <c r="B35" s="170"/>
      <c r="C35" s="486"/>
      <c r="D35" s="499"/>
      <c r="E35" s="502"/>
      <c r="F35" s="502"/>
      <c r="G35" s="502"/>
      <c r="H35" s="502"/>
      <c r="I35" s="502"/>
      <c r="J35" s="502"/>
      <c r="K35" s="502"/>
      <c r="L35" s="503"/>
      <c r="M35" s="21"/>
      <c r="N35" s="24"/>
      <c r="O35" s="24"/>
      <c r="P35" s="24"/>
      <c r="Q35" s="24"/>
      <c r="R35" s="176"/>
      <c r="S35" s="176"/>
      <c r="T35" s="175"/>
      <c r="U35" s="175"/>
    </row>
    <row r="36" spans="2:24" s="169" customFormat="1" ht="15.75" customHeight="1">
      <c r="B36" s="160"/>
      <c r="C36" s="486" t="s">
        <v>146</v>
      </c>
      <c r="D36" s="528">
        <v>4</v>
      </c>
      <c r="E36" s="471" t="s">
        <v>159</v>
      </c>
      <c r="F36" s="472"/>
      <c r="G36" s="472"/>
      <c r="H36" s="472"/>
      <c r="I36" s="472"/>
      <c r="J36" s="472"/>
      <c r="K36" s="472"/>
      <c r="L36" s="473"/>
      <c r="M36" s="174"/>
      <c r="N36" s="175"/>
      <c r="O36" s="175"/>
      <c r="P36" s="175"/>
      <c r="Q36" s="175"/>
      <c r="R36" s="175"/>
      <c r="S36" s="175"/>
      <c r="T36" s="175"/>
      <c r="U36" s="175"/>
      <c r="V36" s="177"/>
      <c r="W36" s="177"/>
      <c r="X36" s="177"/>
    </row>
    <row r="37" spans="2:24" s="169" customFormat="1" ht="15.75">
      <c r="B37" s="160"/>
      <c r="C37" s="486"/>
      <c r="D37" s="528"/>
      <c r="E37" s="474"/>
      <c r="F37" s="475"/>
      <c r="G37" s="475"/>
      <c r="H37" s="475"/>
      <c r="I37" s="475"/>
      <c r="J37" s="475"/>
      <c r="K37" s="475"/>
      <c r="L37" s="476"/>
      <c r="M37" s="174"/>
      <c r="N37" s="175"/>
      <c r="O37" s="175"/>
      <c r="P37" s="175"/>
      <c r="Q37" s="175"/>
      <c r="R37" s="175"/>
      <c r="S37" s="175"/>
      <c r="T37" s="175"/>
      <c r="U37" s="175"/>
      <c r="V37" s="177"/>
      <c r="W37" s="177"/>
      <c r="X37" s="177"/>
    </row>
    <row r="38" spans="2:24" s="169" customFormat="1" ht="15.75">
      <c r="B38" s="160"/>
      <c r="C38" s="486"/>
      <c r="D38" s="528"/>
      <c r="E38" s="576" t="s">
        <v>175</v>
      </c>
      <c r="F38" s="526"/>
      <c r="G38" s="526"/>
      <c r="H38" s="526"/>
      <c r="I38" s="526"/>
      <c r="J38" s="526"/>
      <c r="K38" s="526"/>
      <c r="L38" s="527"/>
      <c r="M38" s="174"/>
      <c r="N38" s="175"/>
      <c r="O38" s="175"/>
      <c r="P38" s="175"/>
      <c r="Q38" s="175"/>
      <c r="R38" s="175"/>
      <c r="S38" s="175"/>
      <c r="T38" s="175"/>
      <c r="U38" s="175"/>
      <c r="V38" s="177"/>
      <c r="W38" s="177"/>
      <c r="X38" s="177"/>
    </row>
    <row r="39" spans="2:24" s="169" customFormat="1" ht="15.75">
      <c r="B39" s="160"/>
      <c r="C39" s="486"/>
      <c r="D39" s="528"/>
      <c r="E39" s="577" t="s">
        <v>176</v>
      </c>
      <c r="F39" s="578"/>
      <c r="G39" s="578"/>
      <c r="H39" s="578"/>
      <c r="I39" s="578"/>
      <c r="J39" s="578"/>
      <c r="K39" s="578"/>
      <c r="L39" s="579"/>
      <c r="M39" s="178"/>
      <c r="N39" s="179"/>
      <c r="O39" s="179"/>
      <c r="P39" s="175"/>
      <c r="Q39" s="175"/>
      <c r="R39" s="175"/>
      <c r="S39" s="175"/>
      <c r="T39" s="175"/>
      <c r="U39" s="175"/>
      <c r="V39" s="177"/>
      <c r="W39" s="177"/>
      <c r="X39" s="177"/>
    </row>
    <row r="40" spans="2:24" s="169" customFormat="1" ht="15.75">
      <c r="B40" s="160"/>
      <c r="C40" s="486"/>
      <c r="D40" s="528"/>
      <c r="E40" s="580"/>
      <c r="F40" s="581"/>
      <c r="G40" s="581"/>
      <c r="H40" s="581"/>
      <c r="I40" s="581"/>
      <c r="J40" s="581"/>
      <c r="K40" s="581"/>
      <c r="L40" s="582"/>
      <c r="M40" s="178"/>
      <c r="N40" s="179"/>
      <c r="O40" s="179"/>
      <c r="P40" s="175"/>
      <c r="Q40" s="175"/>
      <c r="R40" s="175"/>
      <c r="S40" s="175"/>
      <c r="T40" s="175"/>
      <c r="U40" s="175"/>
      <c r="V40" s="177"/>
      <c r="W40" s="177"/>
      <c r="X40" s="177"/>
    </row>
    <row r="41" spans="2:24" s="169" customFormat="1" ht="15.75">
      <c r="B41" s="160"/>
      <c r="C41" s="486"/>
      <c r="D41" s="528"/>
      <c r="E41" s="483" t="s">
        <v>18</v>
      </c>
      <c r="F41" s="484"/>
      <c r="G41" s="484"/>
      <c r="H41" s="484"/>
      <c r="I41" s="484"/>
      <c r="J41" s="484"/>
      <c r="K41" s="484"/>
      <c r="L41" s="485"/>
      <c r="M41" s="174"/>
      <c r="N41" s="175"/>
      <c r="O41" s="175"/>
      <c r="P41" s="175"/>
      <c r="Q41" s="175"/>
      <c r="R41" s="175"/>
      <c r="S41" s="175"/>
      <c r="T41" s="175"/>
      <c r="U41" s="175"/>
      <c r="V41" s="177"/>
      <c r="W41" s="177"/>
      <c r="X41" s="177"/>
    </row>
    <row r="42" spans="2:24" s="169" customFormat="1" ht="15.75">
      <c r="B42" s="160"/>
      <c r="C42" s="486"/>
      <c r="D42" s="528"/>
      <c r="E42" s="477" t="s">
        <v>38</v>
      </c>
      <c r="F42" s="478"/>
      <c r="G42" s="478"/>
      <c r="H42" s="478"/>
      <c r="I42" s="478"/>
      <c r="J42" s="478"/>
      <c r="K42" s="478"/>
      <c r="L42" s="479"/>
      <c r="M42" s="174"/>
      <c r="N42" s="175"/>
      <c r="O42" s="175"/>
      <c r="P42" s="175"/>
      <c r="Q42" s="175"/>
      <c r="R42" s="175"/>
      <c r="S42" s="175"/>
      <c r="T42" s="175"/>
      <c r="U42" s="175"/>
      <c r="V42" s="177"/>
      <c r="W42" s="177"/>
      <c r="X42" s="177"/>
    </row>
    <row r="43" spans="2:24" s="169" customFormat="1" ht="15.75">
      <c r="B43" s="160"/>
      <c r="C43" s="486" t="s">
        <v>147</v>
      </c>
      <c r="D43" s="487">
        <v>35</v>
      </c>
      <c r="E43" s="488" t="s">
        <v>0</v>
      </c>
      <c r="F43" s="488"/>
      <c r="G43" s="488"/>
      <c r="H43" s="488"/>
      <c r="I43" s="488"/>
      <c r="J43" s="488"/>
      <c r="K43" s="488"/>
      <c r="L43" s="489"/>
      <c r="M43" s="174"/>
      <c r="N43" s="175"/>
      <c r="O43" s="175"/>
      <c r="P43" s="175"/>
      <c r="Q43" s="175"/>
      <c r="R43" s="175"/>
      <c r="S43" s="175"/>
      <c r="T43" s="175"/>
      <c r="U43" s="175"/>
      <c r="V43" s="177"/>
      <c r="W43" s="177"/>
      <c r="X43" s="177"/>
    </row>
    <row r="44" spans="2:24" s="169" customFormat="1" ht="15.75">
      <c r="B44" s="160"/>
      <c r="C44" s="486"/>
      <c r="D44" s="487"/>
      <c r="E44" s="490" t="s">
        <v>1</v>
      </c>
      <c r="F44" s="490"/>
      <c r="G44" s="490"/>
      <c r="H44" s="490"/>
      <c r="I44" s="490"/>
      <c r="J44" s="490"/>
      <c r="K44" s="490"/>
      <c r="L44" s="491"/>
      <c r="M44" s="180"/>
      <c r="N44" s="181"/>
      <c r="O44" s="181"/>
      <c r="P44" s="175"/>
      <c r="Q44" s="175"/>
      <c r="R44" s="175"/>
      <c r="S44" s="175"/>
      <c r="T44" s="175"/>
      <c r="U44" s="175"/>
      <c r="V44" s="177"/>
      <c r="W44" s="177"/>
      <c r="X44" s="177"/>
    </row>
    <row r="45" spans="2:24" s="169" customFormat="1" ht="15.75">
      <c r="B45" s="160"/>
      <c r="C45" s="486"/>
      <c r="D45" s="487"/>
      <c r="E45" s="490" t="s">
        <v>2</v>
      </c>
      <c r="F45" s="490"/>
      <c r="G45" s="490"/>
      <c r="H45" s="490"/>
      <c r="I45" s="490"/>
      <c r="J45" s="490"/>
      <c r="K45" s="490"/>
      <c r="L45" s="491"/>
      <c r="M45" s="180"/>
      <c r="N45" s="181"/>
      <c r="O45" s="181"/>
      <c r="P45" s="175"/>
      <c r="Q45" s="175"/>
      <c r="R45" s="175"/>
      <c r="S45" s="175"/>
      <c r="T45" s="175"/>
      <c r="U45" s="175"/>
      <c r="V45" s="177"/>
      <c r="W45" s="177"/>
      <c r="X45" s="177"/>
    </row>
    <row r="46" spans="2:24" s="169" customFormat="1" ht="15.75">
      <c r="B46" s="160"/>
      <c r="C46" s="486"/>
      <c r="D46" s="487"/>
      <c r="E46" s="490" t="s">
        <v>27</v>
      </c>
      <c r="F46" s="490"/>
      <c r="G46" s="490"/>
      <c r="H46" s="490"/>
      <c r="I46" s="490"/>
      <c r="J46" s="490"/>
      <c r="K46" s="490"/>
      <c r="L46" s="491"/>
      <c r="M46" s="180"/>
      <c r="N46" s="181"/>
      <c r="O46" s="181"/>
      <c r="P46" s="175"/>
      <c r="Q46" s="175"/>
      <c r="R46" s="175"/>
      <c r="S46" s="175"/>
      <c r="T46" s="175"/>
      <c r="U46" s="175"/>
      <c r="V46" s="177"/>
      <c r="W46" s="177"/>
      <c r="X46" s="177"/>
    </row>
    <row r="47" spans="2:24" s="169" customFormat="1" ht="15.75">
      <c r="B47" s="160"/>
      <c r="C47" s="486"/>
      <c r="D47" s="487"/>
      <c r="E47" s="483" t="s">
        <v>18</v>
      </c>
      <c r="F47" s="484"/>
      <c r="G47" s="484"/>
      <c r="H47" s="484"/>
      <c r="I47" s="484"/>
      <c r="J47" s="484"/>
      <c r="K47" s="484"/>
      <c r="L47" s="485"/>
      <c r="M47" s="180"/>
      <c r="N47" s="181"/>
      <c r="O47" s="181"/>
      <c r="P47" s="175"/>
      <c r="Q47" s="175"/>
      <c r="R47" s="175"/>
      <c r="S47" s="175"/>
      <c r="T47" s="175"/>
      <c r="U47" s="175"/>
      <c r="V47" s="177"/>
      <c r="W47" s="177"/>
      <c r="X47" s="177"/>
    </row>
    <row r="48" spans="2:16" s="169" customFormat="1" ht="15.75">
      <c r="B48" s="160"/>
      <c r="C48" s="486"/>
      <c r="D48" s="487"/>
      <c r="E48" s="492" t="s">
        <v>39</v>
      </c>
      <c r="F48" s="492"/>
      <c r="G48" s="492"/>
      <c r="H48" s="492"/>
      <c r="I48" s="492"/>
      <c r="J48" s="492"/>
      <c r="K48" s="492"/>
      <c r="L48" s="493"/>
      <c r="M48" s="182"/>
      <c r="N48" s="183"/>
      <c r="O48" s="183"/>
      <c r="P48" s="183"/>
    </row>
    <row r="49" spans="2:13" s="169" customFormat="1" ht="15.75">
      <c r="B49" s="160"/>
      <c r="C49" s="486"/>
      <c r="D49" s="487"/>
      <c r="E49" s="494" t="s">
        <v>148</v>
      </c>
      <c r="F49" s="494"/>
      <c r="G49" s="494"/>
      <c r="H49" s="494"/>
      <c r="I49" s="494"/>
      <c r="J49" s="494"/>
      <c r="K49" s="494"/>
      <c r="L49" s="495"/>
      <c r="M49" s="184"/>
    </row>
    <row r="50" spans="2:13" s="169" customFormat="1" ht="15" customHeight="1">
      <c r="B50" s="160"/>
      <c r="C50" s="486"/>
      <c r="D50" s="487"/>
      <c r="E50" s="494"/>
      <c r="F50" s="494"/>
      <c r="G50" s="494"/>
      <c r="H50" s="494"/>
      <c r="I50" s="494"/>
      <c r="J50" s="494"/>
      <c r="K50" s="494"/>
      <c r="L50" s="495"/>
      <c r="M50" s="184"/>
    </row>
    <row r="51" spans="2:13" s="169" customFormat="1" ht="15.75">
      <c r="B51" s="160"/>
      <c r="C51" s="486" t="s">
        <v>149</v>
      </c>
      <c r="D51" s="519">
        <v>37</v>
      </c>
      <c r="E51" s="517" t="s">
        <v>20</v>
      </c>
      <c r="F51" s="517"/>
      <c r="G51" s="517"/>
      <c r="H51" s="517"/>
      <c r="I51" s="517"/>
      <c r="J51" s="517"/>
      <c r="K51" s="517"/>
      <c r="L51" s="518"/>
      <c r="M51" s="184"/>
    </row>
    <row r="52" spans="2:13" s="169" customFormat="1" ht="15.75">
      <c r="B52" s="160"/>
      <c r="C52" s="486"/>
      <c r="D52" s="519"/>
      <c r="E52" s="490" t="s">
        <v>28</v>
      </c>
      <c r="F52" s="490"/>
      <c r="G52" s="490"/>
      <c r="H52" s="490"/>
      <c r="I52" s="490"/>
      <c r="J52" s="490"/>
      <c r="K52" s="490"/>
      <c r="L52" s="491"/>
      <c r="M52" s="184"/>
    </row>
    <row r="53" spans="2:13" s="169" customFormat="1" ht="15.75">
      <c r="B53" s="160"/>
      <c r="C53" s="486"/>
      <c r="D53" s="519"/>
      <c r="E53" s="483" t="s">
        <v>18</v>
      </c>
      <c r="F53" s="484"/>
      <c r="G53" s="484"/>
      <c r="H53" s="484"/>
      <c r="I53" s="484"/>
      <c r="J53" s="484"/>
      <c r="K53" s="484"/>
      <c r="L53" s="485"/>
      <c r="M53" s="184"/>
    </row>
    <row r="54" spans="2:17" s="169" customFormat="1" ht="44.25" customHeight="1">
      <c r="B54" s="160"/>
      <c r="C54" s="486"/>
      <c r="D54" s="519"/>
      <c r="E54" s="515" t="s">
        <v>40</v>
      </c>
      <c r="F54" s="515"/>
      <c r="G54" s="515"/>
      <c r="H54" s="515"/>
      <c r="I54" s="515"/>
      <c r="J54" s="515"/>
      <c r="K54" s="515"/>
      <c r="L54" s="516"/>
      <c r="M54" s="22"/>
      <c r="N54" s="25"/>
      <c r="O54" s="25"/>
      <c r="P54" s="25"/>
      <c r="Q54" s="25"/>
    </row>
    <row r="55" spans="2:13" s="169" customFormat="1" ht="15.75">
      <c r="B55" s="160"/>
      <c r="C55" s="486" t="s">
        <v>150</v>
      </c>
      <c r="D55" s="537">
        <v>300</v>
      </c>
      <c r="E55" s="480" t="s">
        <v>46</v>
      </c>
      <c r="F55" s="481"/>
      <c r="G55" s="481"/>
      <c r="H55" s="481"/>
      <c r="I55" s="481"/>
      <c r="J55" s="481"/>
      <c r="K55" s="481"/>
      <c r="L55" s="482"/>
      <c r="M55" s="184"/>
    </row>
    <row r="56" spans="2:13" s="169" customFormat="1" ht="15.75">
      <c r="B56" s="160"/>
      <c r="C56" s="486"/>
      <c r="D56" s="537"/>
      <c r="E56" s="480" t="s">
        <v>33</v>
      </c>
      <c r="F56" s="481"/>
      <c r="G56" s="481"/>
      <c r="H56" s="481"/>
      <c r="I56" s="481"/>
      <c r="J56" s="481"/>
      <c r="K56" s="481"/>
      <c r="L56" s="482"/>
      <c r="M56" s="184"/>
    </row>
    <row r="57" spans="2:13" s="169" customFormat="1" ht="15.75">
      <c r="B57" s="160"/>
      <c r="C57" s="486"/>
      <c r="D57" s="537"/>
      <c r="E57" s="483" t="s">
        <v>18</v>
      </c>
      <c r="F57" s="484"/>
      <c r="G57" s="484"/>
      <c r="H57" s="484"/>
      <c r="I57" s="484"/>
      <c r="J57" s="484"/>
      <c r="K57" s="484"/>
      <c r="L57" s="485"/>
      <c r="M57" s="184"/>
    </row>
    <row r="58" spans="2:13" s="169" customFormat="1" ht="15.75">
      <c r="B58" s="160"/>
      <c r="C58" s="486"/>
      <c r="D58" s="537"/>
      <c r="E58" s="477" t="s">
        <v>177</v>
      </c>
      <c r="F58" s="478"/>
      <c r="G58" s="478"/>
      <c r="H58" s="478"/>
      <c r="I58" s="478"/>
      <c r="J58" s="478"/>
      <c r="K58" s="478"/>
      <c r="L58" s="479"/>
      <c r="M58" s="184"/>
    </row>
    <row r="59" spans="2:17" s="169" customFormat="1" ht="35.25" customHeight="1">
      <c r="B59" s="160"/>
      <c r="C59" s="486"/>
      <c r="D59" s="537"/>
      <c r="E59" s="515" t="s">
        <v>44</v>
      </c>
      <c r="F59" s="515"/>
      <c r="G59" s="515"/>
      <c r="H59" s="515"/>
      <c r="I59" s="515"/>
      <c r="J59" s="515"/>
      <c r="K59" s="515"/>
      <c r="L59" s="516"/>
      <c r="M59" s="21"/>
      <c r="N59" s="24"/>
      <c r="O59" s="24"/>
      <c r="P59" s="24"/>
      <c r="Q59" s="24"/>
    </row>
    <row r="60" spans="2:17" s="169" customFormat="1" ht="33.75" customHeight="1">
      <c r="B60" s="160"/>
      <c r="C60" s="486"/>
      <c r="D60" s="537"/>
      <c r="E60" s="515" t="s">
        <v>45</v>
      </c>
      <c r="F60" s="515"/>
      <c r="G60" s="515"/>
      <c r="H60" s="515"/>
      <c r="I60" s="515"/>
      <c r="J60" s="515"/>
      <c r="K60" s="515"/>
      <c r="L60" s="516"/>
      <c r="M60" s="21"/>
      <c r="N60" s="24"/>
      <c r="O60" s="24"/>
      <c r="P60" s="24"/>
      <c r="Q60" s="24"/>
    </row>
    <row r="61" spans="2:13" s="169" customFormat="1" ht="15.75">
      <c r="B61" s="160"/>
      <c r="C61" s="486"/>
      <c r="D61" s="537"/>
      <c r="E61" s="538" t="s">
        <v>41</v>
      </c>
      <c r="F61" s="538"/>
      <c r="G61" s="538"/>
      <c r="H61" s="538"/>
      <c r="I61" s="538"/>
      <c r="J61" s="538"/>
      <c r="K61" s="538"/>
      <c r="L61" s="539"/>
      <c r="M61" s="184"/>
    </row>
    <row r="62" spans="2:13" s="169" customFormat="1" ht="15.75">
      <c r="B62" s="160"/>
      <c r="C62" s="486"/>
      <c r="D62" s="529">
        <v>638</v>
      </c>
      <c r="E62" s="483" t="s">
        <v>47</v>
      </c>
      <c r="F62" s="484"/>
      <c r="G62" s="484"/>
      <c r="H62" s="484"/>
      <c r="I62" s="484"/>
      <c r="J62" s="484"/>
      <c r="K62" s="484"/>
      <c r="L62" s="485"/>
      <c r="M62" s="184"/>
    </row>
    <row r="63" spans="2:13" s="169" customFormat="1" ht="15.75">
      <c r="B63" s="160"/>
      <c r="C63" s="486"/>
      <c r="D63" s="530"/>
      <c r="E63" s="480" t="s">
        <v>48</v>
      </c>
      <c r="F63" s="481"/>
      <c r="G63" s="481"/>
      <c r="H63" s="481"/>
      <c r="I63" s="481"/>
      <c r="J63" s="481"/>
      <c r="K63" s="481"/>
      <c r="L63" s="482"/>
      <c r="M63" s="184"/>
    </row>
    <row r="64" spans="2:13" s="169" customFormat="1" ht="15.75">
      <c r="B64" s="160"/>
      <c r="C64" s="486"/>
      <c r="D64" s="530"/>
      <c r="E64" s="483" t="s">
        <v>18</v>
      </c>
      <c r="F64" s="484"/>
      <c r="G64" s="484"/>
      <c r="H64" s="484"/>
      <c r="I64" s="484"/>
      <c r="J64" s="484"/>
      <c r="K64" s="484"/>
      <c r="L64" s="485"/>
      <c r="M64" s="184"/>
    </row>
    <row r="65" spans="2:13" s="169" customFormat="1" ht="15.75">
      <c r="B65" s="160"/>
      <c r="C65" s="486"/>
      <c r="D65" s="531"/>
      <c r="E65" s="477" t="s">
        <v>42</v>
      </c>
      <c r="F65" s="478"/>
      <c r="G65" s="478"/>
      <c r="H65" s="478"/>
      <c r="I65" s="478"/>
      <c r="J65" s="478"/>
      <c r="K65" s="478"/>
      <c r="L65" s="479"/>
      <c r="M65" s="184"/>
    </row>
    <row r="66" spans="2:13" s="169" customFormat="1" ht="15.75">
      <c r="B66" s="160"/>
      <c r="C66" s="486"/>
      <c r="D66" s="529">
        <v>285</v>
      </c>
      <c r="E66" s="480" t="s">
        <v>49</v>
      </c>
      <c r="F66" s="481"/>
      <c r="G66" s="481"/>
      <c r="H66" s="481"/>
      <c r="I66" s="481"/>
      <c r="J66" s="481"/>
      <c r="K66" s="481"/>
      <c r="L66" s="482"/>
      <c r="M66" s="184"/>
    </row>
    <row r="67" spans="2:13" s="169" customFormat="1" ht="15.75">
      <c r="B67" s="160"/>
      <c r="C67" s="486"/>
      <c r="D67" s="530"/>
      <c r="E67" s="483" t="s">
        <v>18</v>
      </c>
      <c r="F67" s="484"/>
      <c r="G67" s="484"/>
      <c r="H67" s="484"/>
      <c r="I67" s="484"/>
      <c r="J67" s="484"/>
      <c r="K67" s="484"/>
      <c r="L67" s="485"/>
      <c r="M67" s="184"/>
    </row>
    <row r="68" spans="2:17" s="169" customFormat="1" ht="32.25" customHeight="1">
      <c r="B68" s="160"/>
      <c r="C68" s="486"/>
      <c r="D68" s="531"/>
      <c r="E68" s="532" t="s">
        <v>158</v>
      </c>
      <c r="F68" s="533"/>
      <c r="G68" s="533"/>
      <c r="H68" s="533"/>
      <c r="I68" s="533"/>
      <c r="J68" s="533"/>
      <c r="K68" s="533"/>
      <c r="L68" s="534"/>
      <c r="M68" s="21"/>
      <c r="N68" s="24"/>
      <c r="O68" s="24"/>
      <c r="P68" s="24"/>
      <c r="Q68" s="24"/>
    </row>
    <row r="69" spans="2:13" s="169" customFormat="1" ht="15.75">
      <c r="B69" s="160"/>
      <c r="C69" s="486" t="s">
        <v>151</v>
      </c>
      <c r="D69" s="552">
        <v>28000</v>
      </c>
      <c r="E69" s="583" t="s">
        <v>178</v>
      </c>
      <c r="F69" s="583"/>
      <c r="G69" s="583"/>
      <c r="H69" s="583"/>
      <c r="I69" s="583"/>
      <c r="J69" s="583"/>
      <c r="K69" s="583"/>
      <c r="L69" s="584"/>
      <c r="M69" s="184"/>
    </row>
    <row r="70" spans="2:13" s="169" customFormat="1" ht="15.75">
      <c r="B70" s="160"/>
      <c r="C70" s="486"/>
      <c r="D70" s="552"/>
      <c r="E70" s="583"/>
      <c r="F70" s="583"/>
      <c r="G70" s="583"/>
      <c r="H70" s="583"/>
      <c r="I70" s="583"/>
      <c r="J70" s="583"/>
      <c r="K70" s="583"/>
      <c r="L70" s="584"/>
      <c r="M70" s="184"/>
    </row>
    <row r="71" spans="2:19" s="169" customFormat="1" ht="15.75">
      <c r="B71" s="160"/>
      <c r="C71" s="486"/>
      <c r="D71" s="552"/>
      <c r="E71" s="525" t="s">
        <v>23</v>
      </c>
      <c r="F71" s="526"/>
      <c r="G71" s="526"/>
      <c r="H71" s="526"/>
      <c r="I71" s="526"/>
      <c r="J71" s="526"/>
      <c r="K71" s="526"/>
      <c r="L71" s="527"/>
      <c r="M71" s="174"/>
      <c r="N71" s="175"/>
      <c r="O71" s="175"/>
      <c r="P71" s="175"/>
      <c r="Q71" s="175"/>
      <c r="R71" s="175"/>
      <c r="S71" s="175"/>
    </row>
    <row r="72" spans="2:19" s="169" customFormat="1" ht="30.75" customHeight="1">
      <c r="B72" s="160"/>
      <c r="C72" s="486"/>
      <c r="D72" s="552"/>
      <c r="E72" s="515" t="s">
        <v>43</v>
      </c>
      <c r="F72" s="515"/>
      <c r="G72" s="515"/>
      <c r="H72" s="515"/>
      <c r="I72" s="515"/>
      <c r="J72" s="515"/>
      <c r="K72" s="515"/>
      <c r="L72" s="516"/>
      <c r="M72" s="22"/>
      <c r="N72" s="25"/>
      <c r="O72" s="25"/>
      <c r="P72" s="25"/>
      <c r="Q72" s="25"/>
      <c r="R72" s="175"/>
      <c r="S72" s="175"/>
    </row>
    <row r="73" spans="2:13" s="169" customFormat="1" ht="15.75" customHeight="1">
      <c r="B73" s="160"/>
      <c r="C73" s="548" t="s">
        <v>152</v>
      </c>
      <c r="D73" s="550"/>
      <c r="E73" s="542" t="s">
        <v>121</v>
      </c>
      <c r="F73" s="542"/>
      <c r="G73" s="542"/>
      <c r="H73" s="542"/>
      <c r="I73" s="542"/>
      <c r="J73" s="542"/>
      <c r="K73" s="542"/>
      <c r="L73" s="543"/>
      <c r="M73" s="184"/>
    </row>
    <row r="74" spans="2:13" s="169" customFormat="1" ht="16.5" thickBot="1">
      <c r="B74" s="160"/>
      <c r="C74" s="548"/>
      <c r="D74" s="550"/>
      <c r="E74" s="468"/>
      <c r="F74" s="469"/>
      <c r="G74" s="469"/>
      <c r="H74" s="469"/>
      <c r="I74" s="469"/>
      <c r="J74" s="469"/>
      <c r="K74" s="469"/>
      <c r="L74" s="470"/>
      <c r="M74" s="184"/>
    </row>
    <row r="75" spans="2:13" s="169" customFormat="1" ht="15.75">
      <c r="B75" s="160"/>
      <c r="C75" s="548"/>
      <c r="D75" s="550"/>
      <c r="E75" s="575"/>
      <c r="F75" s="27" t="s">
        <v>122</v>
      </c>
      <c r="G75" s="28" t="s">
        <v>123</v>
      </c>
      <c r="H75" s="28" t="s">
        <v>124</v>
      </c>
      <c r="I75" s="28" t="s">
        <v>125</v>
      </c>
      <c r="J75" s="29" t="s">
        <v>126</v>
      </c>
      <c r="K75" s="469"/>
      <c r="L75" s="470"/>
      <c r="M75" s="184"/>
    </row>
    <row r="76" spans="2:13" s="169" customFormat="1" ht="16.5" thickBot="1">
      <c r="B76" s="160"/>
      <c r="C76" s="548"/>
      <c r="D76" s="550"/>
      <c r="E76" s="575"/>
      <c r="F76" s="185">
        <v>0.013</v>
      </c>
      <c r="G76" s="186">
        <v>0.0169</v>
      </c>
      <c r="H76" s="186">
        <v>0.0207</v>
      </c>
      <c r="I76" s="186">
        <v>0.0235</v>
      </c>
      <c r="J76" s="187">
        <v>0.0262</v>
      </c>
      <c r="K76" s="469"/>
      <c r="L76" s="470"/>
      <c r="M76" s="184"/>
    </row>
    <row r="77" spans="2:13" s="169" customFormat="1" ht="15.75" customHeight="1">
      <c r="B77" s="160"/>
      <c r="C77" s="548"/>
      <c r="D77" s="550"/>
      <c r="E77" s="468"/>
      <c r="F77" s="469"/>
      <c r="G77" s="469"/>
      <c r="H77" s="469"/>
      <c r="I77" s="469"/>
      <c r="J77" s="469"/>
      <c r="K77" s="469"/>
      <c r="L77" s="470"/>
      <c r="M77" s="184"/>
    </row>
    <row r="78" spans="2:13" s="169" customFormat="1" ht="15.75" customHeight="1">
      <c r="B78" s="160"/>
      <c r="C78" s="548"/>
      <c r="D78" s="550"/>
      <c r="E78" s="544" t="s">
        <v>127</v>
      </c>
      <c r="F78" s="544"/>
      <c r="G78" s="544"/>
      <c r="H78" s="544"/>
      <c r="I78" s="544"/>
      <c r="J78" s="544"/>
      <c r="K78" s="544"/>
      <c r="L78" s="545"/>
      <c r="M78" s="184"/>
    </row>
    <row r="79" spans="2:13" s="169" customFormat="1" ht="15.75">
      <c r="B79" s="160"/>
      <c r="C79" s="548"/>
      <c r="D79" s="550"/>
      <c r="E79" s="272"/>
      <c r="F79" s="272"/>
      <c r="G79" s="272"/>
      <c r="H79" s="272"/>
      <c r="I79" s="272"/>
      <c r="J79" s="272"/>
      <c r="K79" s="272"/>
      <c r="L79" s="273"/>
      <c r="M79" s="184"/>
    </row>
    <row r="80" spans="2:13" s="169" customFormat="1" ht="16.5" thickBot="1">
      <c r="B80" s="160"/>
      <c r="C80" s="549"/>
      <c r="D80" s="551"/>
      <c r="E80" s="546"/>
      <c r="F80" s="546"/>
      <c r="G80" s="546"/>
      <c r="H80" s="546"/>
      <c r="I80" s="546"/>
      <c r="J80" s="546"/>
      <c r="K80" s="546"/>
      <c r="L80" s="547"/>
      <c r="M80" s="184"/>
    </row>
    <row r="81" spans="2:13" s="169" customFormat="1" ht="16.5" thickBot="1">
      <c r="B81" s="188"/>
      <c r="C81" s="189"/>
      <c r="D81" s="190"/>
      <c r="E81" s="190"/>
      <c r="F81" s="190"/>
      <c r="G81" s="190"/>
      <c r="H81" s="190"/>
      <c r="I81" s="190"/>
      <c r="J81" s="190"/>
      <c r="K81" s="190"/>
      <c r="L81" s="190"/>
      <c r="M81" s="191"/>
    </row>
    <row r="82" s="169" customFormat="1" ht="15.75">
      <c r="C82" s="192"/>
    </row>
    <row r="83" s="169" customFormat="1" ht="15.75">
      <c r="C83" s="192"/>
    </row>
    <row r="84" s="169" customFormat="1" ht="15.75">
      <c r="C84" s="192"/>
    </row>
    <row r="85" s="169" customFormat="1" ht="15.75">
      <c r="C85" s="192"/>
    </row>
    <row r="86" s="169" customFormat="1" ht="15.75">
      <c r="C86" s="192"/>
    </row>
    <row r="87" s="169" customFormat="1" ht="15.75">
      <c r="C87" s="192"/>
    </row>
    <row r="88" s="169" customFormat="1" ht="15.75">
      <c r="C88" s="192"/>
    </row>
    <row r="89" s="169" customFormat="1" ht="15.75">
      <c r="C89" s="192"/>
    </row>
    <row r="90" s="169" customFormat="1" ht="15.75">
      <c r="C90" s="192"/>
    </row>
    <row r="91" s="169" customFormat="1" ht="15.75">
      <c r="C91" s="192"/>
    </row>
    <row r="92" spans="3:22" ht="15.75">
      <c r="C92" s="192"/>
      <c r="D92" s="169"/>
      <c r="E92" s="169"/>
      <c r="F92" s="169"/>
      <c r="G92" s="169"/>
      <c r="H92" s="169"/>
      <c r="I92" s="169"/>
      <c r="J92" s="169"/>
      <c r="K92" s="169"/>
      <c r="L92" s="169"/>
      <c r="M92" s="169"/>
      <c r="N92" s="169"/>
      <c r="O92" s="169"/>
      <c r="P92" s="169"/>
      <c r="Q92" s="169"/>
      <c r="R92" s="169"/>
      <c r="S92" s="169"/>
      <c r="T92" s="169"/>
      <c r="U92" s="169"/>
      <c r="V92" s="169"/>
    </row>
    <row r="93" spans="3:22" ht="15.75">
      <c r="C93" s="192"/>
      <c r="D93" s="169"/>
      <c r="E93" s="169"/>
      <c r="F93" s="169"/>
      <c r="G93" s="169"/>
      <c r="H93" s="169"/>
      <c r="I93" s="169"/>
      <c r="J93" s="169"/>
      <c r="K93" s="169"/>
      <c r="L93" s="169"/>
      <c r="M93" s="169"/>
      <c r="N93" s="169"/>
      <c r="O93" s="169"/>
      <c r="P93" s="169"/>
      <c r="Q93" s="169"/>
      <c r="R93" s="169"/>
      <c r="S93" s="169"/>
      <c r="T93" s="169"/>
      <c r="U93" s="169"/>
      <c r="V93" s="169"/>
    </row>
    <row r="94" spans="3:22" ht="15.75">
      <c r="C94" s="192"/>
      <c r="D94" s="169"/>
      <c r="E94" s="169"/>
      <c r="F94" s="169"/>
      <c r="G94" s="169"/>
      <c r="H94" s="169"/>
      <c r="I94" s="169"/>
      <c r="J94" s="169"/>
      <c r="K94" s="169"/>
      <c r="L94" s="169"/>
      <c r="M94" s="169"/>
      <c r="N94" s="169"/>
      <c r="O94" s="169"/>
      <c r="P94" s="169"/>
      <c r="Q94" s="169"/>
      <c r="R94" s="169"/>
      <c r="S94" s="169"/>
      <c r="T94" s="169"/>
      <c r="U94" s="169"/>
      <c r="V94" s="169"/>
    </row>
    <row r="95" spans="3:22" ht="15.75">
      <c r="C95" s="192"/>
      <c r="D95" s="169"/>
      <c r="E95" s="169"/>
      <c r="F95" s="169"/>
      <c r="G95" s="169"/>
      <c r="H95" s="169"/>
      <c r="I95" s="169"/>
      <c r="J95" s="169"/>
      <c r="K95" s="169"/>
      <c r="L95" s="169"/>
      <c r="M95" s="169"/>
      <c r="N95" s="169"/>
      <c r="O95" s="169"/>
      <c r="P95" s="169"/>
      <c r="Q95" s="169"/>
      <c r="R95" s="169"/>
      <c r="S95" s="169"/>
      <c r="T95" s="169"/>
      <c r="U95" s="169"/>
      <c r="V95" s="169"/>
    </row>
    <row r="96" spans="3:22" ht="15.75">
      <c r="C96" s="192"/>
      <c r="D96" s="169"/>
      <c r="E96" s="169"/>
      <c r="F96" s="169"/>
      <c r="G96" s="169"/>
      <c r="H96" s="169"/>
      <c r="I96" s="169"/>
      <c r="J96" s="169"/>
      <c r="K96" s="169"/>
      <c r="L96" s="169"/>
      <c r="M96" s="169"/>
      <c r="N96" s="169"/>
      <c r="O96" s="169"/>
      <c r="P96" s="169"/>
      <c r="Q96" s="169"/>
      <c r="R96" s="169"/>
      <c r="S96" s="169"/>
      <c r="T96" s="169"/>
      <c r="U96" s="169"/>
      <c r="V96" s="169"/>
    </row>
    <row r="97" spans="3:22" ht="15.75">
      <c r="C97" s="192"/>
      <c r="D97" s="169"/>
      <c r="E97" s="169"/>
      <c r="F97" s="169"/>
      <c r="G97" s="169"/>
      <c r="H97" s="169"/>
      <c r="I97" s="169"/>
      <c r="J97" s="169"/>
      <c r="K97" s="169"/>
      <c r="L97" s="169"/>
      <c r="M97" s="169"/>
      <c r="N97" s="169"/>
      <c r="O97" s="169"/>
      <c r="P97" s="169"/>
      <c r="Q97" s="169"/>
      <c r="R97" s="169"/>
      <c r="S97" s="169"/>
      <c r="T97" s="169"/>
      <c r="U97" s="169"/>
      <c r="V97" s="169"/>
    </row>
  </sheetData>
  <sheetProtection password="E7B2" sheet="1"/>
  <mergeCells count="92">
    <mergeCell ref="E77:L77"/>
    <mergeCell ref="E75:E76"/>
    <mergeCell ref="E25:L25"/>
    <mergeCell ref="E26:L26"/>
    <mergeCell ref="E38:L38"/>
    <mergeCell ref="E39:L40"/>
    <mergeCell ref="E55:L55"/>
    <mergeCell ref="E69:L70"/>
    <mergeCell ref="E65:L65"/>
    <mergeCell ref="E66:L66"/>
    <mergeCell ref="E18:L18"/>
    <mergeCell ref="E14:L14"/>
    <mergeCell ref="E15:L15"/>
    <mergeCell ref="E16:L16"/>
    <mergeCell ref="E19:L19"/>
    <mergeCell ref="E21:L21"/>
    <mergeCell ref="D16:D18"/>
    <mergeCell ref="C16:C18"/>
    <mergeCell ref="D19:D21"/>
    <mergeCell ref="C19:C21"/>
    <mergeCell ref="C6:L7"/>
    <mergeCell ref="C8:L9"/>
    <mergeCell ref="E20:L20"/>
    <mergeCell ref="E17:L17"/>
    <mergeCell ref="E13:L13"/>
    <mergeCell ref="E12:L12"/>
    <mergeCell ref="E11:L11"/>
    <mergeCell ref="E73:L73"/>
    <mergeCell ref="E78:L80"/>
    <mergeCell ref="C73:C80"/>
    <mergeCell ref="D73:D80"/>
    <mergeCell ref="E67:L67"/>
    <mergeCell ref="E64:L64"/>
    <mergeCell ref="C69:C72"/>
    <mergeCell ref="D69:D72"/>
    <mergeCell ref="E72:L72"/>
    <mergeCell ref="D66:D68"/>
    <mergeCell ref="D62:D65"/>
    <mergeCell ref="E68:L68"/>
    <mergeCell ref="E71:L71"/>
    <mergeCell ref="C12:C14"/>
    <mergeCell ref="D55:D61"/>
    <mergeCell ref="E59:L59"/>
    <mergeCell ref="E60:L60"/>
    <mergeCell ref="E61:L61"/>
    <mergeCell ref="C55:C68"/>
    <mergeCell ref="D22:D26"/>
    <mergeCell ref="E57:L57"/>
    <mergeCell ref="E53:L53"/>
    <mergeCell ref="E30:L30"/>
    <mergeCell ref="E29:L29"/>
    <mergeCell ref="E24:L24"/>
    <mergeCell ref="E22:L22"/>
    <mergeCell ref="E23:L23"/>
    <mergeCell ref="D36:D42"/>
    <mergeCell ref="E41:L41"/>
    <mergeCell ref="C3:E3"/>
    <mergeCell ref="F3:I3"/>
    <mergeCell ref="J3:L3"/>
    <mergeCell ref="C5:L5"/>
    <mergeCell ref="D12:D14"/>
    <mergeCell ref="E54:L54"/>
    <mergeCell ref="E52:L52"/>
    <mergeCell ref="E51:L51"/>
    <mergeCell ref="C51:C54"/>
    <mergeCell ref="D51:D54"/>
    <mergeCell ref="C22:C28"/>
    <mergeCell ref="D27:D28"/>
    <mergeCell ref="E27:L28"/>
    <mergeCell ref="C29:C35"/>
    <mergeCell ref="D29:D35"/>
    <mergeCell ref="E47:L47"/>
    <mergeCell ref="E31:L31"/>
    <mergeCell ref="E32:L32"/>
    <mergeCell ref="E33:L35"/>
    <mergeCell ref="C36:C42"/>
    <mergeCell ref="C43:C50"/>
    <mergeCell ref="D43:D50"/>
    <mergeCell ref="E43:L43"/>
    <mergeCell ref="E44:L44"/>
    <mergeCell ref="E45:L45"/>
    <mergeCell ref="E46:L46"/>
    <mergeCell ref="E48:L48"/>
    <mergeCell ref="E49:L50"/>
    <mergeCell ref="E74:L74"/>
    <mergeCell ref="K75:L76"/>
    <mergeCell ref="E36:L37"/>
    <mergeCell ref="E42:L42"/>
    <mergeCell ref="E56:L56"/>
    <mergeCell ref="E58:L58"/>
    <mergeCell ref="E62:L62"/>
    <mergeCell ref="E63:L63"/>
  </mergeCells>
  <hyperlinks>
    <hyperlink ref="E14" r:id="rId1" display="http://www.investinontario.com/siteselector/oout_506.asp"/>
    <hyperlink ref="E18" r:id="rId2" display="http://www.gelighting.com/na/business_lighting/education_resources/tools_software/lfl_calculator/index.htm"/>
    <hyperlink ref="E21" r:id="rId3" display="http://www.bankofcanada.ca/en/backgrounders/bg-i3.html"/>
    <hyperlink ref="E48" r:id="rId4" display="http://www.elightbulbs.com/T8-Fluorescent-Ballasts"/>
    <hyperlink ref="E54" r:id="rId5" display="http://www.labourmarketinformation.ca/standard.aspx?ppid=81&amp;lcode=E&amp;prov=35&amp;gaid=0&amp;occ=7241&amp;job=&amp;search_key=1&amp;search_type=&amp;employer_potential=&amp;new_search= "/>
    <hyperlink ref="E65" r:id="rId6" display="http://www.cleanerandgreener.org/resources/pollutioncalculator.html"/>
    <hyperlink ref="E42" r:id="rId7" display="http://www.elightbulbs.com/Straight-T8-Fluorescent-Tubes"/>
    <hyperlink ref="E72" r:id="rId8" display="http://www.gelighting.com/na/business_lighting/education_resources/literature_library/ballast/downloads/ge_lfl_system_guide.pdf"/>
    <hyperlink ref="E25" r:id="rId9" display="http://www.bankofcanada.ca/en/backgrounders/bg-i3.html"/>
    <hyperlink ref="E26" r:id="rId10" display="BUREAU OF LABOR &amp; STATISTICS DATABASES: Consumer price index - average price data: US city average, electricity per 500kWh (1999-2009). (2009). Retrieved 02/09, 2010, from http://www.bls.gov/data/ "/>
    <hyperlink ref="E58" r:id="rId11" display="Supply Mix Advice and Recomendations. (2005). Retrieved 02/17, 2010. from http://www.powerauthority.on.ca/Report_Static/1139.htm"/>
    <hyperlink ref="E59" r:id="rId12" display="Carbon Dioxide Emissions from the Generation of Electric Power in the United States. (2000). Retrieved 02/17, 2010. from http://www.eia.doe.gov/cneaf/electricity/page/co2_report/co2emiss.pdf"/>
    <hyperlink ref="E60" r:id="rId13" display="Calculate Emissions from your Electricity. (2007). Retrieved 02/17, 2010. from http://www.plugintogreencanada.com/step1_elec_only_calc.php"/>
    <hyperlink ref="E68" r:id="rId14" display="Calculate Emissions from your Electricity. (2007). Retrieved 02/17, 2010. from http://www.plugintogreencanada.com/step1_elec_only_calc.php"/>
    <hyperlink ref="F3:I3" location="'1.Home'!A1" display="Please review the disclaimer on the Home tab."/>
    <hyperlink ref="E14:L14" r:id="rId15" display="Electricity powers Ontario. (2009). Retrieved 02/07, 2010,from http://www.investinontario.com/siteselector/oout_506.asp"/>
    <hyperlink ref="E21:L21" r:id="rId16" display="Inflation control target. (2009). Retrieved 02/07, 2010, from http://www.bankofcanada.ca/en/backgrounders/bg-i3.html "/>
  </hyperlinks>
  <printOptions/>
  <pageMargins left="0.7086614173228347" right="0.7086614173228347" top="0.7874015748031497" bottom="0.7874015748031497" header="0.31496062992125984" footer="0.31496062992125984"/>
  <pageSetup horizontalDpi="1200" verticalDpi="1200" orientation="landscape" paperSize="5" scale="58" r:id="rId17"/>
  <headerFooter>
    <oddHeader>&amp;L&amp;F&amp;R&amp;A</oddHeader>
    <oddFooter>&amp;LLast modified by user: &amp;D&amp;R&amp;9
</oddFooter>
  </headerFooter>
  <rowBreaks count="1" manualBreakCount="1">
    <brk id="54" min="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koray</dc:creator>
  <cp:keywords/>
  <dc:description/>
  <cp:lastModifiedBy>Matt Urquhart</cp:lastModifiedBy>
  <cp:lastPrinted>2010-02-18T21:01:53Z</cp:lastPrinted>
  <dcterms:created xsi:type="dcterms:W3CDTF">2009-09-19T22:13:17Z</dcterms:created>
  <dcterms:modified xsi:type="dcterms:W3CDTF">2011-06-15T05:42:51Z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