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vin\Desktop\"/>
    </mc:Choice>
  </mc:AlternateContent>
  <bookViews>
    <workbookView xWindow="120" yWindow="135" windowWidth="19020" windowHeight="11895" activeTab="3"/>
  </bookViews>
  <sheets>
    <sheet name="Data" sheetId="2" r:id="rId1"/>
    <sheet name="Electrolyzer" sheetId="4" r:id="rId2"/>
    <sheet name="Fuel Cell" sheetId="5" r:id="rId3"/>
    <sheet name="Questions" sheetId="3" r:id="rId4"/>
  </sheets>
  <calcPr calcId="152511"/>
</workbook>
</file>

<file path=xl/calcChain.xml><?xml version="1.0" encoding="utf-8"?>
<calcChain xmlns="http://schemas.openxmlformats.org/spreadsheetml/2006/main">
  <c r="J83" i="2" l="1"/>
  <c r="J82" i="2"/>
  <c r="J71" i="2"/>
  <c r="J61" i="2"/>
  <c r="J49" i="2"/>
  <c r="J48" i="2"/>
  <c r="J41" i="2"/>
  <c r="J32" i="2"/>
  <c r="J75" i="2"/>
  <c r="J76" i="2"/>
  <c r="J77" i="2"/>
  <c r="J78" i="2"/>
  <c r="J79" i="2"/>
  <c r="J80" i="2"/>
  <c r="J81" i="2"/>
  <c r="I81" i="2"/>
  <c r="I75" i="2"/>
  <c r="I76" i="2"/>
  <c r="I77" i="2"/>
  <c r="I78" i="2"/>
  <c r="I79" i="2"/>
  <c r="I80" i="2"/>
  <c r="H75" i="2"/>
  <c r="H76" i="2"/>
  <c r="H77" i="2"/>
  <c r="H78" i="2"/>
  <c r="H79" i="2"/>
  <c r="H80" i="2"/>
  <c r="H81" i="2"/>
  <c r="G75" i="2"/>
  <c r="G76" i="2"/>
  <c r="G77" i="2"/>
  <c r="G78" i="2"/>
  <c r="G79" i="2"/>
  <c r="G80" i="2"/>
  <c r="G81" i="2"/>
  <c r="J65" i="2"/>
  <c r="J66" i="2"/>
  <c r="J67" i="2"/>
  <c r="J68" i="2"/>
  <c r="J69" i="2"/>
  <c r="J70" i="2"/>
  <c r="I65" i="2"/>
  <c r="I66" i="2"/>
  <c r="I67" i="2"/>
  <c r="I68" i="2"/>
  <c r="I69" i="2"/>
  <c r="I70" i="2"/>
  <c r="H65" i="2"/>
  <c r="H66" i="2"/>
  <c r="H67" i="2"/>
  <c r="H68" i="2"/>
  <c r="H69" i="2"/>
  <c r="H70" i="2"/>
  <c r="G65" i="2"/>
  <c r="G66" i="2"/>
  <c r="G67" i="2"/>
  <c r="G68" i="2"/>
  <c r="G69" i="2"/>
  <c r="G70" i="2"/>
  <c r="J55" i="2"/>
  <c r="J56" i="2"/>
  <c r="J57" i="2"/>
  <c r="J58" i="2"/>
  <c r="J59" i="2"/>
  <c r="J60" i="2"/>
  <c r="J54" i="2"/>
  <c r="I55" i="2"/>
  <c r="I56" i="2"/>
  <c r="I57" i="2"/>
  <c r="I58" i="2"/>
  <c r="I59" i="2"/>
  <c r="I60" i="2"/>
  <c r="I54" i="2"/>
  <c r="I46" i="2" l="1"/>
  <c r="I47" i="2"/>
  <c r="H55" i="2"/>
  <c r="H56" i="2"/>
  <c r="H57" i="2"/>
  <c r="H58" i="2"/>
  <c r="H59" i="2"/>
  <c r="H60" i="2"/>
  <c r="H54" i="2"/>
  <c r="G55" i="2"/>
  <c r="G56" i="2"/>
  <c r="G57" i="2"/>
  <c r="G58" i="2"/>
  <c r="G59" i="2"/>
  <c r="G60" i="2"/>
  <c r="G54" i="2"/>
  <c r="F55" i="2"/>
  <c r="F56" i="2"/>
  <c r="F57" i="2"/>
  <c r="F58" i="2"/>
  <c r="F59" i="2"/>
  <c r="F60" i="2"/>
  <c r="F65" i="2"/>
  <c r="F66" i="2"/>
  <c r="F67" i="2"/>
  <c r="F68" i="2"/>
  <c r="F69" i="2"/>
  <c r="F70" i="2"/>
  <c r="F75" i="2"/>
  <c r="F76" i="2"/>
  <c r="F77" i="2"/>
  <c r="F78" i="2"/>
  <c r="F79" i="2"/>
  <c r="F80" i="2"/>
  <c r="F81" i="2"/>
  <c r="F54" i="2"/>
  <c r="F22" i="2"/>
  <c r="J45" i="2"/>
  <c r="J46" i="2"/>
  <c r="J47" i="2"/>
  <c r="I45" i="2"/>
  <c r="H45" i="2"/>
  <c r="H46" i="2"/>
  <c r="H47" i="2"/>
  <c r="G45" i="2"/>
  <c r="G46" i="2"/>
  <c r="G47" i="2"/>
  <c r="F45" i="2"/>
  <c r="F46" i="2"/>
  <c r="F47" i="2"/>
  <c r="J36" i="2"/>
  <c r="J37" i="2"/>
  <c r="J38" i="2"/>
  <c r="J39" i="2"/>
  <c r="J40" i="2"/>
  <c r="I36" i="2"/>
  <c r="I37" i="2"/>
  <c r="I38" i="2"/>
  <c r="I39" i="2"/>
  <c r="I40" i="2"/>
  <c r="H36" i="2"/>
  <c r="H37" i="2"/>
  <c r="H38" i="2"/>
  <c r="H39" i="2"/>
  <c r="H40" i="2"/>
  <c r="G36" i="2"/>
  <c r="G37" i="2"/>
  <c r="G38" i="2"/>
  <c r="G39" i="2"/>
  <c r="G40" i="2"/>
  <c r="F36" i="2"/>
  <c r="F37" i="2"/>
  <c r="F38" i="2"/>
  <c r="F39" i="2"/>
  <c r="F40" i="2"/>
  <c r="J23" i="2"/>
  <c r="J24" i="2"/>
  <c r="J25" i="2"/>
  <c r="J26" i="2"/>
  <c r="J27" i="2"/>
  <c r="J28" i="2"/>
  <c r="J29" i="2"/>
  <c r="J30" i="2"/>
  <c r="J31" i="2"/>
  <c r="J22" i="2"/>
  <c r="F23" i="2"/>
  <c r="F24" i="2"/>
  <c r="G24" i="2" s="1"/>
  <c r="F25" i="2"/>
  <c r="F26" i="2"/>
  <c r="G26" i="2" s="1"/>
  <c r="F27" i="2"/>
  <c r="F28" i="2"/>
  <c r="G28" i="2" s="1"/>
  <c r="F29" i="2"/>
  <c r="F30" i="2"/>
  <c r="G30" i="2" s="1"/>
  <c r="F31" i="2"/>
  <c r="G23" i="2"/>
  <c r="G25" i="2"/>
  <c r="G27" i="2"/>
  <c r="G29" i="2"/>
  <c r="G31" i="2"/>
  <c r="H22" i="2"/>
  <c r="G22" i="2"/>
  <c r="I22" i="2" l="1"/>
  <c r="H23" i="2"/>
  <c r="H24" i="2"/>
  <c r="I24" i="2" s="1"/>
  <c r="H25" i="2"/>
  <c r="H26" i="2"/>
  <c r="H27" i="2"/>
  <c r="H28" i="2"/>
  <c r="H29" i="2"/>
  <c r="H30" i="2"/>
  <c r="H31" i="2"/>
  <c r="A76" i="2"/>
  <c r="A77" i="2" s="1"/>
  <c r="A78" i="2" s="1"/>
  <c r="A79" i="2" s="1"/>
  <c r="A80" i="2" s="1"/>
  <c r="A81" i="2" s="1"/>
  <c r="A75" i="2"/>
  <c r="A66" i="2"/>
  <c r="A67" i="2" s="1"/>
  <c r="A68" i="2" s="1"/>
  <c r="A69" i="2" s="1"/>
  <c r="A70" i="2" s="1"/>
  <c r="A65" i="2"/>
  <c r="A55" i="2"/>
  <c r="A56" i="2" s="1"/>
  <c r="A57" i="2" s="1"/>
  <c r="A58" i="2" s="1"/>
  <c r="A59" i="2" s="1"/>
  <c r="A60" i="2" s="1"/>
  <c r="A54" i="2"/>
  <c r="A46" i="2"/>
  <c r="A47" i="2" s="1"/>
  <c r="A45" i="2"/>
  <c r="A37" i="2"/>
  <c r="A38" i="2" s="1"/>
  <c r="A39" i="2" s="1"/>
  <c r="A40" i="2" s="1"/>
  <c r="A36" i="2"/>
  <c r="A23" i="2"/>
  <c r="A24" i="2" s="1"/>
  <c r="A22" i="2"/>
  <c r="A25" i="2" l="1"/>
  <c r="I25" i="2" s="1"/>
  <c r="I23" i="2"/>
  <c r="A26" i="2" l="1"/>
  <c r="A27" i="2" l="1"/>
  <c r="I26" i="2"/>
  <c r="A28" i="2" l="1"/>
  <c r="I27" i="2"/>
  <c r="A29" i="2" l="1"/>
  <c r="I28" i="2"/>
  <c r="A30" i="2" l="1"/>
  <c r="I29" i="2"/>
  <c r="A31" i="2" l="1"/>
  <c r="I31" i="2" s="1"/>
  <c r="I30" i="2"/>
</calcChain>
</file>

<file path=xl/sharedStrings.xml><?xml version="1.0" encoding="utf-8"?>
<sst xmlns="http://schemas.openxmlformats.org/spreadsheetml/2006/main" count="151" uniqueCount="47">
  <si>
    <t>Gavin Zirkel</t>
  </si>
  <si>
    <t>ENGR 115</t>
  </si>
  <si>
    <t>Radecsky</t>
  </si>
  <si>
    <t>Input Parameters</t>
  </si>
  <si>
    <t>Temp (K)</t>
  </si>
  <si>
    <t>R [(L*atm)/(Mol*K)]</t>
  </si>
  <si>
    <t>Pressure (atm)</t>
  </si>
  <si>
    <t>Results</t>
  </si>
  <si>
    <t>Trial 1 Efficiency</t>
  </si>
  <si>
    <t>Trial 2 Efficiency</t>
  </si>
  <si>
    <t>Trial 3 Efficiency</t>
  </si>
  <si>
    <t>Avg. Efficiency</t>
  </si>
  <si>
    <t>Analysis</t>
  </si>
  <si>
    <t>Trial 1</t>
  </si>
  <si>
    <t>Time (s)</t>
  </si>
  <si>
    <t>Volume (mL)</t>
  </si>
  <si>
    <t>Voltage (V)</t>
  </si>
  <si>
    <t>Current (A)</t>
  </si>
  <si>
    <t>Trial 2</t>
  </si>
  <si>
    <t>Trial 3</t>
  </si>
  <si>
    <t>Electrolyzer</t>
  </si>
  <si>
    <t>Fuel Cell</t>
  </si>
  <si>
    <t>Comments</t>
  </si>
  <si>
    <t>Starts to die</t>
  </si>
  <si>
    <t>Calculations</t>
  </si>
  <si>
    <t>Moles</t>
  </si>
  <si>
    <t>Equations</t>
  </si>
  <si>
    <t>n=(PV/RT)</t>
  </si>
  <si>
    <t>ΔG (kJ/mol)</t>
  </si>
  <si>
    <t>Energy (kJ)</t>
  </si>
  <si>
    <t>Power (w)</t>
  </si>
  <si>
    <r>
      <t>ΔT=T</t>
    </r>
    <r>
      <rPr>
        <vertAlign val="subscript"/>
        <sz val="11"/>
        <color theme="1"/>
        <rFont val="Calibri"/>
        <family val="2"/>
        <scheme val="minor"/>
      </rPr>
      <t>f-Ti</t>
    </r>
  </si>
  <si>
    <t>Chemical</t>
  </si>
  <si>
    <t>Electrical</t>
  </si>
  <si>
    <t>kJ=J*</t>
  </si>
  <si>
    <t>-</t>
  </si>
  <si>
    <t>Efficiency</t>
  </si>
  <si>
    <t>L=mL/</t>
  </si>
  <si>
    <t>%</t>
  </si>
  <si>
    <t>ave</t>
  </si>
  <si>
    <t>overall ave</t>
  </si>
  <si>
    <t>averall ave</t>
  </si>
  <si>
    <t>The charge/discharge cycle efficiency of a battery is 80-90% where the fuel cell system is 34.38%.  The argument for a fuel cell over a batery electrical vehicle is one of emissions.  Also, a fuel cell does not have the amount of toxic materials that a lithium ion batery has.</t>
  </si>
  <si>
    <t>Fuel Cell Efficiency=34.38%:  Electrolyzer Efficiency=16.62%</t>
  </si>
  <si>
    <t>If I could imnprove the efficiency of one component I would improve the fuel cell efficiency because it provides the actual energy of the system (chemical to elicrical).</t>
  </si>
  <si>
    <t>We could use a light instead of a fan to avoid some the the sound and heat loss from turning electrical energy into mechanical energy.</t>
  </si>
  <si>
    <t>The efficiency in a large scale model may be less due to more chance for loss through heat etc.  One way to recover this energy would be heat sinks.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</si>
</sst>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0"/>
    <numFmt numFmtId="167" formatCode="0.000000"/>
    <numFmt numFmtId="168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left"/>
    </xf>
    <xf numFmtId="0" fontId="1" fillId="0" borderId="1" xfId="0" applyFont="1" applyBorder="1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2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1" xfId="0" applyFill="1" applyBorder="1"/>
    <xf numFmtId="0" fontId="0" fillId="0" borderId="2" xfId="0" applyBorder="1"/>
    <xf numFmtId="167" fontId="0" fillId="0" borderId="3" xfId="0" applyNumberFormat="1" applyBorder="1"/>
    <xf numFmtId="168" fontId="0" fillId="0" borderId="0" xfId="0" applyNumberFormat="1"/>
    <xf numFmtId="0" fontId="0" fillId="0" borderId="0" xfId="0" applyFill="1" applyBorder="1"/>
    <xf numFmtId="0" fontId="0" fillId="0" borderId="0" xfId="0" applyBorder="1"/>
    <xf numFmtId="0" fontId="0" fillId="0" borderId="4" xfId="0" applyFill="1" applyBorder="1"/>
    <xf numFmtId="0" fontId="0" fillId="0" borderId="4" xfId="0" applyBorder="1"/>
    <xf numFmtId="0" fontId="0" fillId="0" borderId="2" xfId="0" applyFill="1" applyBorder="1"/>
    <xf numFmtId="0" fontId="0" fillId="0" borderId="5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Electrolyzer Efficiency vs.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Trial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Data!$A$21:$A$31</c:f>
              <c:numCache>
                <c:formatCode>General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Data!$J$22:$J$31</c:f>
              <c:numCache>
                <c:formatCode>0.00</c:formatCode>
                <c:ptCount val="10"/>
                <c:pt idx="0">
                  <c:v>26.193754220450753</c:v>
                </c:pt>
                <c:pt idx="1">
                  <c:v>14.319986626209749</c:v>
                </c:pt>
                <c:pt idx="2">
                  <c:v>26.195766582690318</c:v>
                </c:pt>
                <c:pt idx="3">
                  <c:v>7.263810740436111</c:v>
                </c:pt>
                <c:pt idx="4">
                  <c:v>15.285381176410514</c:v>
                </c:pt>
                <c:pt idx="5">
                  <c:v>16.409385314732397</c:v>
                </c:pt>
                <c:pt idx="6">
                  <c:v>4.0593345345543588</c:v>
                </c:pt>
                <c:pt idx="7">
                  <c:v>27.295352649493193</c:v>
                </c:pt>
                <c:pt idx="8">
                  <c:v>8.8651572707755708</c:v>
                </c:pt>
                <c:pt idx="9">
                  <c:v>26.111035649792541</c:v>
                </c:pt>
              </c:numCache>
            </c:numRef>
          </c:yVal>
          <c:smooth val="0"/>
        </c:ser>
        <c:ser>
          <c:idx val="1"/>
          <c:order val="1"/>
          <c:tx>
            <c:v>Trial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Data!$A$35:$A$40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Data!$J$36:$J$40</c:f>
              <c:numCache>
                <c:formatCode>0.00</c:formatCode>
                <c:ptCount val="5"/>
                <c:pt idx="0">
                  <c:v>25.245208176511369</c:v>
                </c:pt>
                <c:pt idx="1">
                  <c:v>15.019537777851141</c:v>
                </c:pt>
                <c:pt idx="2">
                  <c:v>15.293653166937199</c:v>
                </c:pt>
                <c:pt idx="3">
                  <c:v>16.051356974425605</c:v>
                </c:pt>
                <c:pt idx="4">
                  <c:v>11.098718900321655</c:v>
                </c:pt>
              </c:numCache>
            </c:numRef>
          </c:yVal>
          <c:smooth val="0"/>
        </c:ser>
        <c:ser>
          <c:idx val="2"/>
          <c:order val="2"/>
          <c:tx>
            <c:v>Trial 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Data!$A$44:$A$47</c:f>
              <c:numCache>
                <c:formatCode>General</c:formatCode>
                <c:ptCount val="4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</c:numCache>
            </c:numRef>
          </c:xVal>
          <c:yVal>
            <c:numRef>
              <c:f>Data!$J$45:$J$47</c:f>
              <c:numCache>
                <c:formatCode>0.00</c:formatCode>
                <c:ptCount val="3"/>
                <c:pt idx="0">
                  <c:v>7.086579270536153</c:v>
                </c:pt>
                <c:pt idx="1">
                  <c:v>24.138542857260745</c:v>
                </c:pt>
                <c:pt idx="2">
                  <c:v>17.105633294584905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79048"/>
        <c:axId val="165681720"/>
      </c:scatterChart>
      <c:valAx>
        <c:axId val="165679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81720"/>
        <c:crosses val="autoZero"/>
        <c:crossBetween val="midCat"/>
      </c:valAx>
      <c:valAx>
        <c:axId val="16568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79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Efficiency vs.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Trial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Data!$A$53:$A$60</c:f>
              <c:numCache>
                <c:formatCode>General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</c:numCache>
            </c:numRef>
          </c:xVal>
          <c:yVal>
            <c:numRef>
              <c:f>Data!$J$54:$J$60</c:f>
              <c:numCache>
                <c:formatCode>0.00</c:formatCode>
                <c:ptCount val="7"/>
                <c:pt idx="0">
                  <c:v>22.249500625956205</c:v>
                </c:pt>
                <c:pt idx="1">
                  <c:v>22.059874200167005</c:v>
                </c:pt>
                <c:pt idx="2">
                  <c:v>16.945579264617244</c:v>
                </c:pt>
                <c:pt idx="3">
                  <c:v>84.240954390193707</c:v>
                </c:pt>
                <c:pt idx="4">
                  <c:v>20.938503114325975</c:v>
                </c:pt>
                <c:pt idx="5">
                  <c:v>27.715111680396433</c:v>
                </c:pt>
                <c:pt idx="6">
                  <c:v>39.329925348912845</c:v>
                </c:pt>
              </c:numCache>
            </c:numRef>
          </c:yVal>
          <c:smooth val="0"/>
        </c:ser>
        <c:ser>
          <c:idx val="1"/>
          <c:order val="1"/>
          <c:tx>
            <c:v>Trial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Data!$A$64:$A$70</c:f>
              <c:numCache>
                <c:formatCode>General</c:formatCode>
                <c:ptCount val="7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</c:numCache>
            </c:numRef>
          </c:xVal>
          <c:yVal>
            <c:numRef>
              <c:f>Data!$J$65:$J$70</c:f>
              <c:numCache>
                <c:formatCode>0.00</c:formatCode>
                <c:ptCount val="6"/>
                <c:pt idx="0">
                  <c:v>26.070121945564885</c:v>
                </c:pt>
                <c:pt idx="1">
                  <c:v>17.042967651195504</c:v>
                </c:pt>
                <c:pt idx="2">
                  <c:v>84.727896323086512</c:v>
                </c:pt>
                <c:pt idx="3">
                  <c:v>20.968936985131592</c:v>
                </c:pt>
                <c:pt idx="4">
                  <c:v>27.674533185988821</c:v>
                </c:pt>
                <c:pt idx="5">
                  <c:v>39.388452023539195</c:v>
                </c:pt>
              </c:numCache>
            </c:numRef>
          </c:yVal>
          <c:smooth val="0"/>
        </c:ser>
        <c:ser>
          <c:idx val="2"/>
          <c:order val="2"/>
          <c:tx>
            <c:v>Trial 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Data!$A$74:$A$81</c:f>
              <c:numCache>
                <c:formatCode>General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</c:numCache>
            </c:numRef>
          </c:xVal>
          <c:yVal>
            <c:numRef>
              <c:f>Data!$J$75:$J$81</c:f>
              <c:numCache>
                <c:formatCode>0.00</c:formatCode>
                <c:ptCount val="7"/>
                <c:pt idx="0">
                  <c:v>30.546242020988785</c:v>
                </c:pt>
                <c:pt idx="1">
                  <c:v>29.244608777298573</c:v>
                </c:pt>
                <c:pt idx="2">
                  <c:v>38.068090243968555</c:v>
                </c:pt>
                <c:pt idx="3">
                  <c:v>19.636869870635678</c:v>
                </c:pt>
                <c:pt idx="4">
                  <c:v>77.648509760282195</c:v>
                </c:pt>
                <c:pt idx="5">
                  <c:v>18.441755174765451</c:v>
                </c:pt>
                <c:pt idx="6">
                  <c:v>22.970549257353142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28272"/>
        <c:axId val="165428656"/>
      </c:scatterChart>
      <c:valAx>
        <c:axId val="16542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28656"/>
        <c:crosses val="autoZero"/>
        <c:crossBetween val="midCat"/>
      </c:valAx>
      <c:valAx>
        <c:axId val="16542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28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29" workbookViewId="0">
      <selection activeCell="D84" sqref="D84"/>
    </sheetView>
  </sheetViews>
  <sheetFormatPr defaultRowHeight="15" x14ac:dyDescent="0.25"/>
  <cols>
    <col min="1" max="1" width="18.85546875" bestFit="1" customWidth="1"/>
    <col min="2" max="2" width="12.42578125" bestFit="1" customWidth="1"/>
    <col min="3" max="3" width="11" bestFit="1" customWidth="1"/>
    <col min="4" max="4" width="10.85546875" bestFit="1" customWidth="1"/>
    <col min="5" max="5" width="11.5703125" bestFit="1" customWidth="1"/>
    <col min="6" max="6" width="12.5703125" bestFit="1" customWidth="1"/>
    <col min="7" max="7" width="11.28515625" customWidth="1"/>
    <col min="8" max="8" width="10.140625" bestFit="1" customWidth="1"/>
    <col min="9" max="9" width="10.5703125" bestFit="1" customWidth="1"/>
    <col min="10" max="10" width="9.5703125" bestFit="1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 t="s">
        <v>2</v>
      </c>
    </row>
    <row r="4" spans="1:5" x14ac:dyDescent="0.25">
      <c r="A4" s="2">
        <v>41565</v>
      </c>
    </row>
    <row r="6" spans="1:5" x14ac:dyDescent="0.25">
      <c r="A6" s="3" t="s">
        <v>3</v>
      </c>
      <c r="B6" s="4"/>
      <c r="D6" s="1" t="s">
        <v>26</v>
      </c>
    </row>
    <row r="7" spans="1:5" x14ac:dyDescent="0.25">
      <c r="A7" t="s">
        <v>5</v>
      </c>
      <c r="B7">
        <v>8.2000000000000003E-2</v>
      </c>
      <c r="D7" t="s">
        <v>27</v>
      </c>
    </row>
    <row r="8" spans="1:5" ht="18" x14ac:dyDescent="0.35">
      <c r="A8" t="s">
        <v>4</v>
      </c>
      <c r="B8">
        <v>295.55</v>
      </c>
      <c r="D8" t="s">
        <v>31</v>
      </c>
    </row>
    <row r="9" spans="1:5" x14ac:dyDescent="0.25">
      <c r="A9" t="s">
        <v>6</v>
      </c>
      <c r="B9">
        <v>1.6379999999999999</v>
      </c>
      <c r="D9" t="s">
        <v>34</v>
      </c>
      <c r="E9">
        <v>1000</v>
      </c>
    </row>
    <row r="10" spans="1:5" x14ac:dyDescent="0.25">
      <c r="A10" s="10" t="s">
        <v>28</v>
      </c>
      <c r="B10">
        <v>237</v>
      </c>
      <c r="D10" t="s">
        <v>37</v>
      </c>
      <c r="E10">
        <v>1000</v>
      </c>
    </row>
    <row r="11" spans="1:5" x14ac:dyDescent="0.25">
      <c r="A11" s="3" t="s">
        <v>7</v>
      </c>
      <c r="B11" s="4"/>
    </row>
    <row r="12" spans="1:5" x14ac:dyDescent="0.25">
      <c r="A12" t="s">
        <v>8</v>
      </c>
    </row>
    <row r="13" spans="1:5" x14ac:dyDescent="0.25">
      <c r="A13" t="s">
        <v>9</v>
      </c>
    </row>
    <row r="14" spans="1:5" x14ac:dyDescent="0.25">
      <c r="A14" t="s">
        <v>10</v>
      </c>
    </row>
    <row r="15" spans="1:5" x14ac:dyDescent="0.25">
      <c r="A15" t="s">
        <v>11</v>
      </c>
    </row>
    <row r="17" spans="1:10" x14ac:dyDescent="0.25">
      <c r="A17" s="1" t="s">
        <v>12</v>
      </c>
      <c r="F17" s="1" t="s">
        <v>24</v>
      </c>
    </row>
    <row r="18" spans="1:10" x14ac:dyDescent="0.25">
      <c r="A18" s="1" t="s">
        <v>20</v>
      </c>
    </row>
    <row r="19" spans="1:10" x14ac:dyDescent="0.25">
      <c r="A19" s="1" t="s">
        <v>13</v>
      </c>
      <c r="F19" s="26" t="s">
        <v>32</v>
      </c>
      <c r="G19" s="26"/>
      <c r="H19" s="26" t="s">
        <v>33</v>
      </c>
      <c r="I19" s="26"/>
      <c r="J19" t="s">
        <v>36</v>
      </c>
    </row>
    <row r="20" spans="1:10" x14ac:dyDescent="0.25">
      <c r="A20" s="4" t="s">
        <v>14</v>
      </c>
      <c r="B20" s="4" t="s">
        <v>15</v>
      </c>
      <c r="C20" s="4" t="s">
        <v>16</v>
      </c>
      <c r="D20" s="4" t="s">
        <v>17</v>
      </c>
      <c r="F20" s="4" t="s">
        <v>25</v>
      </c>
      <c r="G20" s="4" t="s">
        <v>29</v>
      </c>
      <c r="H20" s="4" t="s">
        <v>30</v>
      </c>
      <c r="I20" s="4" t="s">
        <v>29</v>
      </c>
      <c r="J20" s="4" t="s">
        <v>38</v>
      </c>
    </row>
    <row r="21" spans="1:10" x14ac:dyDescent="0.25">
      <c r="A21">
        <v>0</v>
      </c>
      <c r="B21" s="5">
        <v>0</v>
      </c>
      <c r="C21" s="8" t="s">
        <v>35</v>
      </c>
      <c r="D21" t="s">
        <v>35</v>
      </c>
      <c r="E21" s="23"/>
      <c r="F21" s="13" t="s">
        <v>35</v>
      </c>
      <c r="G21" s="7" t="s">
        <v>35</v>
      </c>
      <c r="H21" s="7" t="s">
        <v>35</v>
      </c>
      <c r="I21" t="s">
        <v>35</v>
      </c>
      <c r="J21" t="s">
        <v>35</v>
      </c>
    </row>
    <row r="22" spans="1:10" x14ac:dyDescent="0.25">
      <c r="A22">
        <f>A21+30</f>
        <v>30</v>
      </c>
      <c r="B22" s="5">
        <v>5.2</v>
      </c>
      <c r="C22" s="8">
        <v>11.91</v>
      </c>
      <c r="D22">
        <v>0.89</v>
      </c>
      <c r="E22" s="23"/>
      <c r="F22" s="13">
        <f>($B$9*((B22-B21)/$E$10))/($B$7*$B$8)</f>
        <v>3.5145718400171643E-4</v>
      </c>
      <c r="G22" s="7">
        <f>F22*$B$10</f>
        <v>8.32953526084068E-2</v>
      </c>
      <c r="H22" s="7">
        <f>C22*D22</f>
        <v>10.5999</v>
      </c>
      <c r="I22" s="7">
        <f>H22*(A22-A21)/$E$9</f>
        <v>0.31799700000000003</v>
      </c>
      <c r="J22" s="7">
        <f>(G22/I22)*100</f>
        <v>26.193754220450753</v>
      </c>
    </row>
    <row r="23" spans="1:10" x14ac:dyDescent="0.25">
      <c r="A23">
        <f t="shared" ref="A23:A30" si="0">A22+30</f>
        <v>60</v>
      </c>
      <c r="B23" s="5">
        <v>8.1999999999999993</v>
      </c>
      <c r="C23" s="8">
        <v>11.9</v>
      </c>
      <c r="D23">
        <v>0.94</v>
      </c>
      <c r="E23" s="23"/>
      <c r="F23" s="13">
        <f t="shared" ref="F23:F47" si="1">($B$9*((B23-B22)/$E$10))/($B$7*$B$8)</f>
        <v>2.0276376000099021E-4</v>
      </c>
      <c r="G23" s="7">
        <f t="shared" ref="G23:G47" si="2">F23*$B$10</f>
        <v>4.8055011120234678E-2</v>
      </c>
      <c r="H23" s="7">
        <f t="shared" ref="H23:H47" si="3">C23*D23</f>
        <v>11.186</v>
      </c>
      <c r="I23" s="7">
        <f t="shared" ref="I23:I47" si="4">H23*(A23-A22)/$E$9</f>
        <v>0.33557999999999999</v>
      </c>
      <c r="J23" s="7">
        <f t="shared" ref="J23:J47" si="5">(G23/I23)*100</f>
        <v>14.319986626209749</v>
      </c>
    </row>
    <row r="24" spans="1:10" x14ac:dyDescent="0.25">
      <c r="A24">
        <f t="shared" si="0"/>
        <v>90</v>
      </c>
      <c r="B24" s="5">
        <v>13.8</v>
      </c>
      <c r="C24" s="8">
        <v>11.89</v>
      </c>
      <c r="D24">
        <v>0.96</v>
      </c>
      <c r="E24" s="23"/>
      <c r="F24" s="13">
        <f t="shared" si="1"/>
        <v>3.7849235200184859E-4</v>
      </c>
      <c r="G24" s="7">
        <f t="shared" si="2"/>
        <v>8.9702687424438113E-2</v>
      </c>
      <c r="H24" s="7">
        <f t="shared" si="3"/>
        <v>11.414400000000001</v>
      </c>
      <c r="I24" s="7">
        <f t="shared" si="4"/>
        <v>0.34243200000000001</v>
      </c>
      <c r="J24" s="7">
        <f t="shared" si="5"/>
        <v>26.195766582690318</v>
      </c>
    </row>
    <row r="25" spans="1:10" x14ac:dyDescent="0.25">
      <c r="A25">
        <f>A24+30</f>
        <v>120</v>
      </c>
      <c r="B25" s="5">
        <v>15.4</v>
      </c>
      <c r="C25" s="8">
        <v>11.88</v>
      </c>
      <c r="D25">
        <v>0.99</v>
      </c>
      <c r="E25" s="23"/>
      <c r="F25" s="13">
        <f t="shared" si="1"/>
        <v>1.081406720005281E-4</v>
      </c>
      <c r="G25" s="7">
        <f t="shared" si="2"/>
        <v>2.562933926412516E-2</v>
      </c>
      <c r="H25" s="7">
        <f t="shared" si="3"/>
        <v>11.761200000000001</v>
      </c>
      <c r="I25" s="7">
        <f t="shared" si="4"/>
        <v>0.35283600000000004</v>
      </c>
      <c r="J25" s="7">
        <f t="shared" si="5"/>
        <v>7.263810740436111</v>
      </c>
    </row>
    <row r="26" spans="1:10" x14ac:dyDescent="0.25">
      <c r="A26">
        <f t="shared" si="0"/>
        <v>150</v>
      </c>
      <c r="B26" s="5">
        <v>18.899999999999999</v>
      </c>
      <c r="C26" s="8">
        <v>11.87</v>
      </c>
      <c r="D26">
        <v>1.03</v>
      </c>
      <c r="E26" s="23"/>
      <c r="F26" s="13">
        <f t="shared" si="1"/>
        <v>2.3655772000115519E-4</v>
      </c>
      <c r="G26" s="7">
        <f t="shared" si="2"/>
        <v>5.6064179640273777E-2</v>
      </c>
      <c r="H26" s="7">
        <f t="shared" si="3"/>
        <v>12.226099999999999</v>
      </c>
      <c r="I26" s="7">
        <f t="shared" si="4"/>
        <v>0.36678299999999997</v>
      </c>
      <c r="J26" s="7">
        <f t="shared" si="5"/>
        <v>15.285381176410514</v>
      </c>
    </row>
    <row r="27" spans="1:10" x14ac:dyDescent="0.25">
      <c r="A27">
        <f t="shared" si="0"/>
        <v>180</v>
      </c>
      <c r="B27" s="5">
        <v>22.8</v>
      </c>
      <c r="C27" s="8">
        <v>11.86</v>
      </c>
      <c r="D27">
        <v>1.07</v>
      </c>
      <c r="E27" s="23"/>
      <c r="F27" s="13">
        <f t="shared" si="1"/>
        <v>2.6359288800128746E-4</v>
      </c>
      <c r="G27" s="7">
        <f t="shared" si="2"/>
        <v>6.2471514456305124E-2</v>
      </c>
      <c r="H27" s="7">
        <f t="shared" si="3"/>
        <v>12.690200000000001</v>
      </c>
      <c r="I27" s="7">
        <f t="shared" si="4"/>
        <v>0.38070600000000004</v>
      </c>
      <c r="J27" s="7">
        <f t="shared" si="5"/>
        <v>16.409385314732397</v>
      </c>
    </row>
    <row r="28" spans="1:10" x14ac:dyDescent="0.25">
      <c r="A28">
        <f t="shared" si="0"/>
        <v>210</v>
      </c>
      <c r="B28" s="5">
        <v>23.8</v>
      </c>
      <c r="C28" s="8">
        <v>11.85</v>
      </c>
      <c r="D28">
        <v>1.1100000000000001</v>
      </c>
      <c r="E28" s="23"/>
      <c r="F28" s="13">
        <f t="shared" si="1"/>
        <v>6.7587920000330084E-5</v>
      </c>
      <c r="G28" s="7">
        <f t="shared" si="2"/>
        <v>1.6018337040078229E-2</v>
      </c>
      <c r="H28" s="7">
        <f t="shared" si="3"/>
        <v>13.153500000000001</v>
      </c>
      <c r="I28" s="7">
        <f t="shared" si="4"/>
        <v>0.39460500000000004</v>
      </c>
      <c r="J28" s="7">
        <f t="shared" si="5"/>
        <v>4.0593345345543588</v>
      </c>
    </row>
    <row r="29" spans="1:10" x14ac:dyDescent="0.25">
      <c r="A29">
        <f t="shared" si="0"/>
        <v>240</v>
      </c>
      <c r="B29" s="5">
        <v>30.7</v>
      </c>
      <c r="C29" s="8">
        <v>11.84</v>
      </c>
      <c r="D29">
        <v>1.1399999999999999</v>
      </c>
      <c r="E29" s="23"/>
      <c r="F29" s="13">
        <f t="shared" si="1"/>
        <v>4.6635664800227751E-4</v>
      </c>
      <c r="G29" s="7">
        <f t="shared" si="2"/>
        <v>0.11052652557653977</v>
      </c>
      <c r="H29" s="7">
        <f t="shared" si="3"/>
        <v>13.497599999999998</v>
      </c>
      <c r="I29" s="7">
        <f t="shared" si="4"/>
        <v>0.40492799999999995</v>
      </c>
      <c r="J29" s="7">
        <f t="shared" si="5"/>
        <v>27.295352649493193</v>
      </c>
    </row>
    <row r="30" spans="1:10" x14ac:dyDescent="0.25">
      <c r="A30">
        <f t="shared" si="0"/>
        <v>270</v>
      </c>
      <c r="B30" s="5">
        <v>33</v>
      </c>
      <c r="C30" s="8">
        <v>11.84</v>
      </c>
      <c r="D30">
        <v>1.17</v>
      </c>
      <c r="E30" s="23"/>
      <c r="F30" s="13">
        <f t="shared" si="1"/>
        <v>1.5545221600075926E-4</v>
      </c>
      <c r="G30" s="7">
        <f t="shared" si="2"/>
        <v>3.6842175192179943E-2</v>
      </c>
      <c r="H30" s="7">
        <f t="shared" si="3"/>
        <v>13.852799999999998</v>
      </c>
      <c r="I30" s="7">
        <f t="shared" si="4"/>
        <v>0.41558399999999995</v>
      </c>
      <c r="J30" s="7">
        <f t="shared" si="5"/>
        <v>8.8651572707755708</v>
      </c>
    </row>
    <row r="31" spans="1:10" x14ac:dyDescent="0.25">
      <c r="A31">
        <f>A30+30</f>
        <v>300</v>
      </c>
      <c r="B31" s="5">
        <v>40</v>
      </c>
      <c r="C31" s="8">
        <v>11.83</v>
      </c>
      <c r="D31">
        <v>1.21</v>
      </c>
      <c r="E31" s="23"/>
      <c r="F31" s="13">
        <f t="shared" si="1"/>
        <v>4.731154400023106E-4</v>
      </c>
      <c r="G31" s="7">
        <f t="shared" si="2"/>
        <v>0.11212835928054761</v>
      </c>
      <c r="H31" s="7">
        <f t="shared" si="3"/>
        <v>14.314299999999999</v>
      </c>
      <c r="I31" s="7">
        <f t="shared" si="4"/>
        <v>0.42942899999999995</v>
      </c>
      <c r="J31" s="7">
        <f t="shared" si="5"/>
        <v>26.111035649792541</v>
      </c>
    </row>
    <row r="32" spans="1:10" x14ac:dyDescent="0.25">
      <c r="A32" s="11"/>
      <c r="B32" s="5"/>
      <c r="C32" s="8"/>
      <c r="E32" s="23"/>
      <c r="F32" s="13"/>
      <c r="G32" s="7"/>
      <c r="H32" s="7"/>
      <c r="I32" s="7" t="s">
        <v>39</v>
      </c>
      <c r="J32" s="7">
        <f>SUM(J22+J23+J24+J25+J26+J27+J28+J29+J30+J31)/10</f>
        <v>17.199896476554549</v>
      </c>
    </row>
    <row r="33" spans="1:10" x14ac:dyDescent="0.25">
      <c r="A33" s="1" t="s">
        <v>18</v>
      </c>
      <c r="B33" s="5"/>
      <c r="C33" s="8"/>
      <c r="E33" s="23"/>
      <c r="F33" s="26" t="s">
        <v>32</v>
      </c>
      <c r="G33" s="26"/>
      <c r="H33" s="26" t="s">
        <v>33</v>
      </c>
      <c r="I33" s="26"/>
      <c r="J33" t="s">
        <v>36</v>
      </c>
    </row>
    <row r="34" spans="1:10" x14ac:dyDescent="0.25">
      <c r="A34" s="4" t="s">
        <v>14</v>
      </c>
      <c r="B34" s="6" t="s">
        <v>15</v>
      </c>
      <c r="C34" s="9" t="s">
        <v>16</v>
      </c>
      <c r="D34" s="4" t="s">
        <v>17</v>
      </c>
      <c r="E34" s="23"/>
      <c r="F34" s="4" t="s">
        <v>25</v>
      </c>
      <c r="G34" s="4" t="s">
        <v>29</v>
      </c>
      <c r="H34" s="4" t="s">
        <v>30</v>
      </c>
      <c r="I34" s="4" t="s">
        <v>29</v>
      </c>
      <c r="J34" s="4" t="s">
        <v>38</v>
      </c>
    </row>
    <row r="35" spans="1:10" x14ac:dyDescent="0.25">
      <c r="A35">
        <v>0</v>
      </c>
      <c r="B35" s="5">
        <v>40</v>
      </c>
      <c r="C35" s="8">
        <v>11.87</v>
      </c>
      <c r="D35">
        <v>1.03</v>
      </c>
      <c r="E35" s="23"/>
      <c r="F35" s="13" t="s">
        <v>35</v>
      </c>
      <c r="G35" s="7" t="s">
        <v>35</v>
      </c>
      <c r="H35" s="7" t="s">
        <v>35</v>
      </c>
      <c r="I35" s="7" t="s">
        <v>35</v>
      </c>
      <c r="J35" s="7" t="s">
        <v>35</v>
      </c>
    </row>
    <row r="36" spans="1:10" x14ac:dyDescent="0.25">
      <c r="A36">
        <f>A35+30</f>
        <v>30</v>
      </c>
      <c r="B36" s="5">
        <v>46</v>
      </c>
      <c r="C36" s="8">
        <v>11.86</v>
      </c>
      <c r="D36">
        <v>1.07</v>
      </c>
      <c r="E36" s="23"/>
      <c r="F36" s="13">
        <f t="shared" si="1"/>
        <v>4.0552752000198053E-4</v>
      </c>
      <c r="G36" s="7">
        <f t="shared" si="2"/>
        <v>9.6110022240469384E-2</v>
      </c>
      <c r="H36" s="7">
        <f t="shared" si="3"/>
        <v>12.690200000000001</v>
      </c>
      <c r="I36" s="7">
        <f t="shared" si="4"/>
        <v>0.38070600000000004</v>
      </c>
      <c r="J36" s="7">
        <f t="shared" si="5"/>
        <v>25.245208176511369</v>
      </c>
    </row>
    <row r="37" spans="1:10" x14ac:dyDescent="0.25">
      <c r="A37">
        <f t="shared" ref="A37:A40" si="6">A36+30</f>
        <v>60</v>
      </c>
      <c r="B37" s="5">
        <v>49.7</v>
      </c>
      <c r="C37" s="8">
        <v>11.85</v>
      </c>
      <c r="D37">
        <v>1.1100000000000001</v>
      </c>
      <c r="E37" s="23"/>
      <c r="F37" s="13">
        <f t="shared" si="1"/>
        <v>2.5007530400122154E-4</v>
      </c>
      <c r="G37" s="7">
        <f t="shared" si="2"/>
        <v>5.9267847048289503E-2</v>
      </c>
      <c r="H37" s="7">
        <f t="shared" si="3"/>
        <v>13.153500000000001</v>
      </c>
      <c r="I37" s="7">
        <f t="shared" si="4"/>
        <v>0.39460500000000004</v>
      </c>
      <c r="J37" s="7">
        <f t="shared" si="5"/>
        <v>15.019537777851141</v>
      </c>
    </row>
    <row r="38" spans="1:10" x14ac:dyDescent="0.25">
      <c r="A38">
        <f t="shared" si="6"/>
        <v>90</v>
      </c>
      <c r="B38" s="5">
        <v>53.6</v>
      </c>
      <c r="C38" s="8">
        <v>11.84</v>
      </c>
      <c r="D38">
        <v>1.1499999999999999</v>
      </c>
      <c r="E38" s="23"/>
      <c r="F38" s="13">
        <f t="shared" si="1"/>
        <v>2.6359288800128724E-4</v>
      </c>
      <c r="G38" s="7">
        <f t="shared" si="2"/>
        <v>6.2471514456305076E-2</v>
      </c>
      <c r="H38" s="7">
        <f t="shared" si="3"/>
        <v>13.616</v>
      </c>
      <c r="I38" s="7">
        <f t="shared" si="4"/>
        <v>0.40848000000000001</v>
      </c>
      <c r="J38" s="7">
        <f t="shared" si="5"/>
        <v>15.293653166937199</v>
      </c>
    </row>
    <row r="39" spans="1:10" x14ac:dyDescent="0.25">
      <c r="A39">
        <f t="shared" si="6"/>
        <v>120</v>
      </c>
      <c r="B39" s="5">
        <v>57.8</v>
      </c>
      <c r="C39" s="8">
        <v>11.84</v>
      </c>
      <c r="D39">
        <v>1.18</v>
      </c>
      <c r="E39" s="23"/>
      <c r="F39" s="13">
        <f t="shared" si="1"/>
        <v>2.8386926400138604E-4</v>
      </c>
      <c r="G39" s="7">
        <f t="shared" si="2"/>
        <v>6.7277015568328491E-2</v>
      </c>
      <c r="H39" s="7">
        <f t="shared" si="3"/>
        <v>13.9712</v>
      </c>
      <c r="I39" s="7">
        <f t="shared" si="4"/>
        <v>0.41913599999999995</v>
      </c>
      <c r="J39" s="7">
        <f t="shared" si="5"/>
        <v>16.051356974425605</v>
      </c>
    </row>
    <row r="40" spans="1:10" x14ac:dyDescent="0.25">
      <c r="A40">
        <f t="shared" si="6"/>
        <v>150</v>
      </c>
      <c r="B40" s="5">
        <v>60.8</v>
      </c>
      <c r="C40" s="8">
        <v>11.83</v>
      </c>
      <c r="D40">
        <v>1.22</v>
      </c>
      <c r="E40" s="23"/>
      <c r="F40" s="13">
        <f t="shared" si="1"/>
        <v>2.0276376000099027E-4</v>
      </c>
      <c r="G40" s="7">
        <f t="shared" si="2"/>
        <v>4.8055011120234692E-2</v>
      </c>
      <c r="H40" s="7">
        <f t="shared" si="3"/>
        <v>14.432599999999999</v>
      </c>
      <c r="I40" s="7">
        <f t="shared" si="4"/>
        <v>0.43297799999999997</v>
      </c>
      <c r="J40" s="7">
        <f t="shared" si="5"/>
        <v>11.098718900321655</v>
      </c>
    </row>
    <row r="41" spans="1:10" x14ac:dyDescent="0.25">
      <c r="B41" s="5"/>
      <c r="C41" s="8"/>
      <c r="E41" s="23"/>
      <c r="F41" s="13"/>
      <c r="G41" s="7"/>
      <c r="H41" s="7"/>
      <c r="I41" s="7" t="s">
        <v>39</v>
      </c>
      <c r="J41" s="7">
        <f>SUM(J36+J37+J38+J39+J40)/5</f>
        <v>16.541694999209394</v>
      </c>
    </row>
    <row r="42" spans="1:10" x14ac:dyDescent="0.25">
      <c r="A42" s="1" t="s">
        <v>19</v>
      </c>
      <c r="B42" s="5"/>
      <c r="C42" s="8"/>
      <c r="E42" s="23"/>
      <c r="F42" s="26" t="s">
        <v>32</v>
      </c>
      <c r="G42" s="26"/>
      <c r="H42" s="26" t="s">
        <v>33</v>
      </c>
      <c r="I42" s="26"/>
      <c r="J42" t="s">
        <v>36</v>
      </c>
    </row>
    <row r="43" spans="1:10" x14ac:dyDescent="0.25">
      <c r="A43" s="4" t="s">
        <v>14</v>
      </c>
      <c r="B43" s="6" t="s">
        <v>15</v>
      </c>
      <c r="C43" s="9" t="s">
        <v>16</v>
      </c>
      <c r="D43" s="4" t="s">
        <v>17</v>
      </c>
      <c r="E43" s="23"/>
      <c r="F43" s="4" t="s">
        <v>25</v>
      </c>
      <c r="G43" s="4" t="s">
        <v>29</v>
      </c>
      <c r="H43" s="4" t="s">
        <v>30</v>
      </c>
      <c r="I43" s="4" t="s">
        <v>29</v>
      </c>
      <c r="J43" s="4" t="s">
        <v>38</v>
      </c>
    </row>
    <row r="44" spans="1:10" x14ac:dyDescent="0.25">
      <c r="A44">
        <v>0</v>
      </c>
      <c r="B44" s="5">
        <v>63.5</v>
      </c>
      <c r="C44" s="8">
        <v>11.87</v>
      </c>
      <c r="D44">
        <v>1.03</v>
      </c>
      <c r="E44" s="23"/>
      <c r="F44" s="13" t="s">
        <v>35</v>
      </c>
      <c r="G44" s="7" t="s">
        <v>35</v>
      </c>
      <c r="H44" s="7" t="s">
        <v>35</v>
      </c>
      <c r="I44" s="7" t="s">
        <v>35</v>
      </c>
      <c r="J44" s="7" t="s">
        <v>35</v>
      </c>
    </row>
    <row r="45" spans="1:10" x14ac:dyDescent="0.25">
      <c r="A45">
        <f>A44+30</f>
        <v>30</v>
      </c>
      <c r="B45" s="5">
        <v>65.2</v>
      </c>
      <c r="C45" s="8">
        <v>11.86</v>
      </c>
      <c r="D45">
        <v>1.08</v>
      </c>
      <c r="E45" s="23"/>
      <c r="F45" s="13">
        <f t="shared" si="1"/>
        <v>1.1489946400056135E-4</v>
      </c>
      <c r="G45" s="7">
        <f t="shared" si="2"/>
        <v>2.723117296813304E-2</v>
      </c>
      <c r="H45" s="7">
        <f t="shared" si="3"/>
        <v>12.8088</v>
      </c>
      <c r="I45" s="7">
        <f t="shared" si="4"/>
        <v>0.38426399999999999</v>
      </c>
      <c r="J45" s="7">
        <f t="shared" si="5"/>
        <v>7.086579270536153</v>
      </c>
    </row>
    <row r="46" spans="1:10" x14ac:dyDescent="0.25">
      <c r="A46">
        <f t="shared" ref="A46:A47" si="7">A45+30</f>
        <v>60</v>
      </c>
      <c r="B46" s="5">
        <v>71.2</v>
      </c>
      <c r="C46" s="8">
        <v>11.85</v>
      </c>
      <c r="D46">
        <v>1.1200000000000001</v>
      </c>
      <c r="E46" s="23"/>
      <c r="F46" s="13">
        <f t="shared" si="1"/>
        <v>4.0552752000198053E-4</v>
      </c>
      <c r="G46" s="7">
        <f t="shared" si="2"/>
        <v>9.6110022240469384E-2</v>
      </c>
      <c r="H46" s="7">
        <f t="shared" si="3"/>
        <v>13.272</v>
      </c>
      <c r="I46" s="7">
        <f t="shared" si="4"/>
        <v>0.39816000000000001</v>
      </c>
      <c r="J46" s="7">
        <f t="shared" si="5"/>
        <v>24.138542857260745</v>
      </c>
    </row>
    <row r="47" spans="1:10" x14ac:dyDescent="0.25">
      <c r="A47">
        <f t="shared" si="7"/>
        <v>90</v>
      </c>
      <c r="B47" s="5">
        <v>75.599999999999994</v>
      </c>
      <c r="C47" s="8">
        <v>11.84</v>
      </c>
      <c r="D47">
        <v>1.1599999999999999</v>
      </c>
      <c r="E47" s="23"/>
      <c r="F47" s="13">
        <f t="shared" si="1"/>
        <v>2.9738684800145179E-4</v>
      </c>
      <c r="G47" s="7">
        <f t="shared" si="2"/>
        <v>7.0480682976344078E-2</v>
      </c>
      <c r="H47" s="7">
        <f t="shared" si="3"/>
        <v>13.734399999999999</v>
      </c>
      <c r="I47" s="7">
        <f t="shared" si="4"/>
        <v>0.41203200000000001</v>
      </c>
      <c r="J47" s="7">
        <f t="shared" si="5"/>
        <v>17.105633294584905</v>
      </c>
    </row>
    <row r="48" spans="1:10" x14ac:dyDescent="0.25">
      <c r="B48" s="5"/>
      <c r="C48" s="8"/>
      <c r="I48" t="s">
        <v>39</v>
      </c>
      <c r="J48" s="7">
        <f>SUM(J45+J46+J47)/3</f>
        <v>16.1102518074606</v>
      </c>
    </row>
    <row r="49" spans="1:10" x14ac:dyDescent="0.25">
      <c r="A49" s="1" t="s">
        <v>21</v>
      </c>
      <c r="B49" s="5"/>
      <c r="C49" s="8"/>
      <c r="I49" t="s">
        <v>40</v>
      </c>
      <c r="J49" s="7">
        <f>SUM(J32+J41+J48)/3</f>
        <v>16.617281094408181</v>
      </c>
    </row>
    <row r="50" spans="1:10" x14ac:dyDescent="0.25">
      <c r="B50" s="5"/>
      <c r="C50" s="8"/>
    </row>
    <row r="51" spans="1:10" x14ac:dyDescent="0.25">
      <c r="A51" s="1" t="s">
        <v>13</v>
      </c>
      <c r="B51" s="5"/>
      <c r="C51" s="8"/>
      <c r="F51" s="26" t="s">
        <v>32</v>
      </c>
      <c r="G51" s="26"/>
      <c r="H51" s="26" t="s">
        <v>33</v>
      </c>
      <c r="I51" s="26"/>
      <c r="J51" t="s">
        <v>36</v>
      </c>
    </row>
    <row r="52" spans="1:10" x14ac:dyDescent="0.25">
      <c r="A52" s="4" t="s">
        <v>14</v>
      </c>
      <c r="B52" s="6" t="s">
        <v>15</v>
      </c>
      <c r="C52" s="9" t="s">
        <v>16</v>
      </c>
      <c r="D52" s="4" t="s">
        <v>17</v>
      </c>
      <c r="E52" s="4" t="s">
        <v>22</v>
      </c>
      <c r="F52" s="14" t="s">
        <v>25</v>
      </c>
      <c r="G52" s="14" t="s">
        <v>29</v>
      </c>
      <c r="H52" s="4" t="s">
        <v>30</v>
      </c>
      <c r="I52" s="4" t="s">
        <v>29</v>
      </c>
      <c r="J52" s="4" t="s">
        <v>38</v>
      </c>
    </row>
    <row r="53" spans="1:10" x14ac:dyDescent="0.25">
      <c r="A53">
        <v>0</v>
      </c>
      <c r="B53" s="5">
        <v>81.2</v>
      </c>
      <c r="C53" s="8">
        <v>0.94899999999999995</v>
      </c>
      <c r="D53">
        <v>0</v>
      </c>
      <c r="F53" s="15" t="s">
        <v>35</v>
      </c>
      <c r="G53" t="s">
        <v>35</v>
      </c>
      <c r="H53" t="s">
        <v>35</v>
      </c>
      <c r="I53" t="s">
        <v>35</v>
      </c>
      <c r="J53" t="s">
        <v>35</v>
      </c>
    </row>
    <row r="54" spans="1:10" x14ac:dyDescent="0.25">
      <c r="A54">
        <f>A53+30</f>
        <v>30</v>
      </c>
      <c r="B54" s="5">
        <v>79.599999999999994</v>
      </c>
      <c r="C54" s="8">
        <v>0.70399999999999996</v>
      </c>
      <c r="D54">
        <v>0.27</v>
      </c>
      <c r="F54" s="16">
        <f>($B$9*((B53-B54)/$E$10))/($B$7*$B$8)</f>
        <v>1.0814067200052871E-4</v>
      </c>
      <c r="G54" s="8">
        <f>F54*$B$10</f>
        <v>2.5629339264125306E-2</v>
      </c>
      <c r="H54" s="8">
        <f>C54*D54</f>
        <v>0.19008</v>
      </c>
      <c r="I54" s="17">
        <f>((A54-A53)*H54)/$E$9</f>
        <v>5.7023999999999998E-3</v>
      </c>
      <c r="J54" s="7">
        <f>(I54/G54)*100</f>
        <v>22.249500625956205</v>
      </c>
    </row>
    <row r="55" spans="1:10" x14ac:dyDescent="0.25">
      <c r="A55">
        <f t="shared" ref="A55:A60" si="8">A54+30</f>
        <v>60</v>
      </c>
      <c r="B55" s="5">
        <v>78</v>
      </c>
      <c r="C55" s="8">
        <v>0.69799999999999995</v>
      </c>
      <c r="D55">
        <v>0.27</v>
      </c>
      <c r="F55" s="16">
        <f t="shared" ref="F55:F81" si="9">($B$9*((B54-B55)/$E$10))/($B$7*$B$8)</f>
        <v>1.0814067200052775E-4</v>
      </c>
      <c r="G55" s="8">
        <f t="shared" ref="G55:G81" si="10">F55*$B$10</f>
        <v>2.5629339264125077E-2</v>
      </c>
      <c r="H55" s="8">
        <f t="shared" ref="H55:H81" si="11">C55*D55</f>
        <v>0.18845999999999999</v>
      </c>
      <c r="I55" s="17">
        <f t="shared" ref="I55:I81" si="12">((A55-A54)*H55)/$E$9</f>
        <v>5.6537999999999996E-3</v>
      </c>
      <c r="J55" s="7">
        <f t="shared" ref="J55:J81" si="13">(I55/G55)*100</f>
        <v>22.059874200167005</v>
      </c>
    </row>
    <row r="56" spans="1:10" x14ac:dyDescent="0.25">
      <c r="A56">
        <f t="shared" si="8"/>
        <v>90</v>
      </c>
      <c r="B56" s="5">
        <v>76</v>
      </c>
      <c r="C56" s="8">
        <v>0.69599999999999995</v>
      </c>
      <c r="D56">
        <v>0.26</v>
      </c>
      <c r="F56" s="16">
        <f t="shared" si="9"/>
        <v>1.3517584000066017E-4</v>
      </c>
      <c r="G56" s="8">
        <f t="shared" si="10"/>
        <v>3.2036674080156459E-2</v>
      </c>
      <c r="H56" s="8">
        <f t="shared" si="11"/>
        <v>0.18095999999999998</v>
      </c>
      <c r="I56" s="17">
        <f t="shared" si="12"/>
        <v>5.4288000000000001E-3</v>
      </c>
      <c r="J56" s="7">
        <f t="shared" si="13"/>
        <v>16.945579264617244</v>
      </c>
    </row>
    <row r="57" spans="1:10" x14ac:dyDescent="0.25">
      <c r="A57">
        <f t="shared" si="8"/>
        <v>120</v>
      </c>
      <c r="B57" s="5">
        <v>75.599999999999994</v>
      </c>
      <c r="C57" s="8">
        <v>0.69199999999999995</v>
      </c>
      <c r="D57">
        <v>0.26</v>
      </c>
      <c r="F57" s="16">
        <f t="shared" si="9"/>
        <v>2.7035168000132422E-5</v>
      </c>
      <c r="G57" s="8">
        <f t="shared" si="10"/>
        <v>6.4073348160313837E-3</v>
      </c>
      <c r="H57" s="8">
        <f t="shared" si="11"/>
        <v>0.17992</v>
      </c>
      <c r="I57" s="17">
        <f t="shared" si="12"/>
        <v>5.3975999999999998E-3</v>
      </c>
      <c r="J57" s="7">
        <f t="shared" si="13"/>
        <v>84.240954390193707</v>
      </c>
    </row>
    <row r="58" spans="1:10" x14ac:dyDescent="0.25">
      <c r="A58">
        <f t="shared" si="8"/>
        <v>150</v>
      </c>
      <c r="B58" s="5">
        <v>74</v>
      </c>
      <c r="C58" s="8">
        <v>0.68799999999999994</v>
      </c>
      <c r="D58">
        <v>0.26</v>
      </c>
      <c r="F58" s="16">
        <f t="shared" si="9"/>
        <v>1.0814067200052775E-4</v>
      </c>
      <c r="G58" s="8">
        <f t="shared" si="10"/>
        <v>2.5629339264125077E-2</v>
      </c>
      <c r="H58" s="8">
        <f t="shared" si="11"/>
        <v>0.17887999999999998</v>
      </c>
      <c r="I58" s="17">
        <f t="shared" si="12"/>
        <v>5.3663999999999995E-3</v>
      </c>
      <c r="J58" s="7">
        <f t="shared" si="13"/>
        <v>20.938503114325975</v>
      </c>
    </row>
    <row r="59" spans="1:10" x14ac:dyDescent="0.25">
      <c r="A59">
        <f t="shared" si="8"/>
        <v>180</v>
      </c>
      <c r="B59" s="5">
        <v>72.8</v>
      </c>
      <c r="C59" s="8">
        <v>0.68300000000000005</v>
      </c>
      <c r="D59">
        <v>0.26</v>
      </c>
      <c r="F59" s="16">
        <f t="shared" si="9"/>
        <v>8.1105504000396312E-5</v>
      </c>
      <c r="G59" s="8">
        <f t="shared" si="10"/>
        <v>1.9222004448093927E-2</v>
      </c>
      <c r="H59" s="8">
        <f t="shared" si="11"/>
        <v>0.17758000000000002</v>
      </c>
      <c r="I59" s="17">
        <f t="shared" si="12"/>
        <v>5.3274000000000012E-3</v>
      </c>
      <c r="J59" s="7">
        <f t="shared" si="13"/>
        <v>27.715111680396433</v>
      </c>
    </row>
    <row r="60" spans="1:10" x14ac:dyDescent="0.25">
      <c r="A60">
        <f t="shared" si="8"/>
        <v>210</v>
      </c>
      <c r="B60" s="5">
        <v>72</v>
      </c>
      <c r="C60" s="8">
        <v>0.67200000000000004</v>
      </c>
      <c r="D60">
        <v>0.25</v>
      </c>
      <c r="E60" t="s">
        <v>23</v>
      </c>
      <c r="F60" s="16">
        <f t="shared" si="9"/>
        <v>5.4070336000263876E-5</v>
      </c>
      <c r="G60" s="8">
        <f t="shared" si="10"/>
        <v>1.2814669632062538E-2</v>
      </c>
      <c r="H60" s="8">
        <f t="shared" si="11"/>
        <v>0.16800000000000001</v>
      </c>
      <c r="I60" s="17">
        <f t="shared" si="12"/>
        <v>5.0400000000000002E-3</v>
      </c>
      <c r="J60" s="7">
        <f t="shared" si="13"/>
        <v>39.329925348912845</v>
      </c>
    </row>
    <row r="61" spans="1:10" x14ac:dyDescent="0.25">
      <c r="B61" s="5"/>
      <c r="C61" s="8"/>
      <c r="F61" s="16"/>
      <c r="G61" s="8"/>
      <c r="H61" s="8"/>
      <c r="I61" s="17" t="s">
        <v>39</v>
      </c>
      <c r="J61" s="7">
        <f>SUM(J54+J55+J56+J58+J57+J59+J60)/7</f>
        <v>33.354206946367057</v>
      </c>
    </row>
    <row r="62" spans="1:10" x14ac:dyDescent="0.25">
      <c r="A62" s="1" t="s">
        <v>18</v>
      </c>
      <c r="B62" s="5"/>
      <c r="C62" s="8"/>
      <c r="F62" s="26" t="s">
        <v>32</v>
      </c>
      <c r="G62" s="26"/>
      <c r="H62" s="26" t="s">
        <v>33</v>
      </c>
      <c r="I62" s="26"/>
      <c r="J62" t="s">
        <v>36</v>
      </c>
    </row>
    <row r="63" spans="1:10" x14ac:dyDescent="0.25">
      <c r="A63" s="4" t="s">
        <v>14</v>
      </c>
      <c r="B63" s="6" t="s">
        <v>15</v>
      </c>
      <c r="C63" s="9" t="s">
        <v>16</v>
      </c>
      <c r="D63" s="4" t="s">
        <v>17</v>
      </c>
      <c r="E63" s="4" t="s">
        <v>22</v>
      </c>
      <c r="F63" s="18" t="s">
        <v>25</v>
      </c>
      <c r="G63" s="18" t="s">
        <v>29</v>
      </c>
      <c r="H63" s="19" t="s">
        <v>30</v>
      </c>
      <c r="I63" s="19" t="s">
        <v>29</v>
      </c>
      <c r="J63" s="19" t="s">
        <v>38</v>
      </c>
    </row>
    <row r="64" spans="1:10" x14ac:dyDescent="0.25">
      <c r="A64">
        <v>0</v>
      </c>
      <c r="B64" s="5">
        <v>67.400000000000006</v>
      </c>
      <c r="C64" s="8">
        <v>0.96699999999999997</v>
      </c>
      <c r="D64">
        <v>0</v>
      </c>
      <c r="F64" s="22" t="s">
        <v>35</v>
      </c>
      <c r="G64" s="20" t="s">
        <v>35</v>
      </c>
      <c r="H64" s="21" t="s">
        <v>35</v>
      </c>
      <c r="I64" s="21" t="s">
        <v>35</v>
      </c>
      <c r="J64" s="21" t="s">
        <v>35</v>
      </c>
    </row>
    <row r="65" spans="1:10" x14ac:dyDescent="0.25">
      <c r="A65">
        <f>A64+30</f>
        <v>30</v>
      </c>
      <c r="B65" s="5">
        <v>66</v>
      </c>
      <c r="C65" s="8">
        <v>0.69599999999999995</v>
      </c>
      <c r="D65">
        <v>0.28000000000000003</v>
      </c>
      <c r="F65" s="16">
        <f t="shared" si="9"/>
        <v>9.46230880004625E-5</v>
      </c>
      <c r="G65" s="8">
        <f t="shared" si="10"/>
        <v>2.2425671856109611E-2</v>
      </c>
      <c r="H65" s="8">
        <f t="shared" si="11"/>
        <v>0.19488</v>
      </c>
      <c r="I65" s="17">
        <f t="shared" si="12"/>
        <v>5.8463999999999999E-3</v>
      </c>
      <c r="J65" s="7">
        <f t="shared" si="13"/>
        <v>26.070121945564885</v>
      </c>
    </row>
    <row r="66" spans="1:10" x14ac:dyDescent="0.25">
      <c r="A66">
        <f t="shared" ref="A66:A70" si="14">A65+30</f>
        <v>60</v>
      </c>
      <c r="B66" s="5">
        <v>64</v>
      </c>
      <c r="C66" s="8">
        <v>0.7</v>
      </c>
      <c r="D66">
        <v>0.26</v>
      </c>
      <c r="F66" s="16">
        <f t="shared" si="9"/>
        <v>1.3517584000066017E-4</v>
      </c>
      <c r="G66" s="8">
        <f t="shared" si="10"/>
        <v>3.2036674080156459E-2</v>
      </c>
      <c r="H66" s="8">
        <f t="shared" si="11"/>
        <v>0.182</v>
      </c>
      <c r="I66" s="17">
        <f t="shared" si="12"/>
        <v>5.4599999999999996E-3</v>
      </c>
      <c r="J66" s="7">
        <f t="shared" si="13"/>
        <v>17.042967651195504</v>
      </c>
    </row>
    <row r="67" spans="1:10" x14ac:dyDescent="0.25">
      <c r="A67">
        <f t="shared" si="14"/>
        <v>90</v>
      </c>
      <c r="B67" s="5">
        <v>63.6</v>
      </c>
      <c r="C67" s="8">
        <v>0.69599999999999995</v>
      </c>
      <c r="D67">
        <v>0.26</v>
      </c>
      <c r="F67" s="16">
        <f t="shared" si="9"/>
        <v>2.7035168000131938E-5</v>
      </c>
      <c r="G67" s="8">
        <f t="shared" si="10"/>
        <v>6.4073348160312692E-3</v>
      </c>
      <c r="H67" s="8">
        <f t="shared" si="11"/>
        <v>0.18095999999999998</v>
      </c>
      <c r="I67" s="17">
        <f t="shared" si="12"/>
        <v>5.4288000000000001E-3</v>
      </c>
      <c r="J67" s="7">
        <f t="shared" si="13"/>
        <v>84.727896323086512</v>
      </c>
    </row>
    <row r="68" spans="1:10" x14ac:dyDescent="0.25">
      <c r="A68">
        <f t="shared" si="14"/>
        <v>120</v>
      </c>
      <c r="B68" s="5">
        <v>62</v>
      </c>
      <c r="C68" s="8">
        <v>0.68899999999999995</v>
      </c>
      <c r="D68">
        <v>0.26</v>
      </c>
      <c r="F68" s="16">
        <f t="shared" si="9"/>
        <v>1.0814067200052824E-4</v>
      </c>
      <c r="G68" s="8">
        <f t="shared" si="10"/>
        <v>2.5629339264125191E-2</v>
      </c>
      <c r="H68" s="8">
        <f t="shared" si="11"/>
        <v>0.17913999999999999</v>
      </c>
      <c r="I68" s="17">
        <f t="shared" si="12"/>
        <v>5.3742E-3</v>
      </c>
      <c r="J68" s="7">
        <f t="shared" si="13"/>
        <v>20.968936985131592</v>
      </c>
    </row>
    <row r="69" spans="1:10" x14ac:dyDescent="0.25">
      <c r="A69">
        <f t="shared" si="14"/>
        <v>150</v>
      </c>
      <c r="B69" s="5">
        <v>60.8</v>
      </c>
      <c r="C69" s="8">
        <v>0.68200000000000005</v>
      </c>
      <c r="D69">
        <v>0.26</v>
      </c>
      <c r="F69" s="16">
        <f t="shared" si="9"/>
        <v>8.1105504000396312E-5</v>
      </c>
      <c r="G69" s="8">
        <f t="shared" si="10"/>
        <v>1.9222004448093927E-2</v>
      </c>
      <c r="H69" s="8">
        <f t="shared" si="11"/>
        <v>0.17732000000000001</v>
      </c>
      <c r="I69" s="17">
        <f t="shared" si="12"/>
        <v>5.3196000000000007E-3</v>
      </c>
      <c r="J69" s="7">
        <f t="shared" si="13"/>
        <v>27.674533185988821</v>
      </c>
    </row>
    <row r="70" spans="1:10" x14ac:dyDescent="0.25">
      <c r="A70">
        <f t="shared" si="14"/>
        <v>180</v>
      </c>
      <c r="B70" s="5">
        <v>60</v>
      </c>
      <c r="C70" s="8">
        <v>0.67300000000000004</v>
      </c>
      <c r="D70">
        <v>0.25</v>
      </c>
      <c r="E70" t="s">
        <v>23</v>
      </c>
      <c r="F70" s="16">
        <f t="shared" si="9"/>
        <v>5.4070336000263876E-5</v>
      </c>
      <c r="G70" s="8">
        <f t="shared" si="10"/>
        <v>1.2814669632062538E-2</v>
      </c>
      <c r="H70" s="8">
        <f t="shared" si="11"/>
        <v>0.16825000000000001</v>
      </c>
      <c r="I70" s="17">
        <f t="shared" si="12"/>
        <v>5.0474999999999999E-3</v>
      </c>
      <c r="J70" s="7">
        <f t="shared" si="13"/>
        <v>39.388452023539195</v>
      </c>
    </row>
    <row r="71" spans="1:10" x14ac:dyDescent="0.25">
      <c r="B71" s="5"/>
      <c r="C71" s="8"/>
      <c r="F71" s="16"/>
      <c r="G71" s="8"/>
      <c r="H71" s="8"/>
      <c r="I71" s="17" t="s">
        <v>39</v>
      </c>
      <c r="J71" s="7">
        <f>SUM(J65+J66+J68+J67+J69+J70)/6</f>
        <v>35.978818019084422</v>
      </c>
    </row>
    <row r="72" spans="1:10" x14ac:dyDescent="0.25">
      <c r="A72" s="1" t="s">
        <v>19</v>
      </c>
      <c r="B72" s="5"/>
      <c r="C72" s="8"/>
      <c r="F72" s="12" t="s">
        <v>32</v>
      </c>
      <c r="G72" s="12"/>
      <c r="H72" s="12" t="s">
        <v>33</v>
      </c>
      <c r="I72" s="12"/>
      <c r="J72" t="s">
        <v>36</v>
      </c>
    </row>
    <row r="73" spans="1:10" x14ac:dyDescent="0.25">
      <c r="A73" s="4" t="s">
        <v>14</v>
      </c>
      <c r="B73" s="6" t="s">
        <v>15</v>
      </c>
      <c r="C73" s="9" t="s">
        <v>16</v>
      </c>
      <c r="D73" s="4" t="s">
        <v>17</v>
      </c>
      <c r="E73" s="4" t="s">
        <v>22</v>
      </c>
      <c r="F73" s="18" t="s">
        <v>25</v>
      </c>
      <c r="G73" s="18" t="s">
        <v>29</v>
      </c>
      <c r="H73" s="19" t="s">
        <v>30</v>
      </c>
      <c r="I73" s="19" t="s">
        <v>29</v>
      </c>
      <c r="J73" s="19" t="s">
        <v>38</v>
      </c>
    </row>
    <row r="74" spans="1:10" x14ac:dyDescent="0.25">
      <c r="A74">
        <v>0</v>
      </c>
      <c r="B74" s="5">
        <v>55.2</v>
      </c>
      <c r="C74" s="8">
        <v>0.97299999999999998</v>
      </c>
      <c r="D74">
        <v>0</v>
      </c>
      <c r="F74" s="22" t="s">
        <v>35</v>
      </c>
      <c r="G74" s="20" t="s">
        <v>35</v>
      </c>
      <c r="H74" s="21" t="s">
        <v>35</v>
      </c>
      <c r="I74" s="21" t="s">
        <v>35</v>
      </c>
      <c r="J74" s="21" t="s">
        <v>35</v>
      </c>
    </row>
    <row r="75" spans="1:10" x14ac:dyDescent="0.25">
      <c r="A75">
        <f>A74+30</f>
        <v>30</v>
      </c>
      <c r="B75" s="5">
        <v>54</v>
      </c>
      <c r="C75" s="8">
        <v>0.69899999999999995</v>
      </c>
      <c r="D75">
        <v>0.28000000000000003</v>
      </c>
      <c r="F75" s="16">
        <f t="shared" si="9"/>
        <v>8.1105504000396312E-5</v>
      </c>
      <c r="G75" s="8">
        <f t="shared" si="10"/>
        <v>1.9222004448093927E-2</v>
      </c>
      <c r="H75" s="8">
        <f t="shared" si="11"/>
        <v>0.19572000000000001</v>
      </c>
      <c r="I75" s="17">
        <f t="shared" si="12"/>
        <v>5.8716000000000003E-3</v>
      </c>
      <c r="J75" s="7">
        <f t="shared" si="13"/>
        <v>30.546242020988785</v>
      </c>
    </row>
    <row r="76" spans="1:10" x14ac:dyDescent="0.25">
      <c r="A76">
        <f t="shared" ref="A76:A81" si="15">A75+30</f>
        <v>60</v>
      </c>
      <c r="B76" s="5">
        <v>52.8</v>
      </c>
      <c r="C76" s="8">
        <v>0.69399999999999995</v>
      </c>
      <c r="D76">
        <v>0.27</v>
      </c>
      <c r="F76" s="16">
        <f t="shared" si="9"/>
        <v>8.1105504000396312E-5</v>
      </c>
      <c r="G76" s="8">
        <f t="shared" si="10"/>
        <v>1.9222004448093927E-2</v>
      </c>
      <c r="H76" s="8">
        <f t="shared" si="11"/>
        <v>0.18737999999999999</v>
      </c>
      <c r="I76" s="17">
        <f t="shared" si="12"/>
        <v>5.6213999999999995E-3</v>
      </c>
      <c r="J76" s="7">
        <f t="shared" si="13"/>
        <v>29.244608777298573</v>
      </c>
    </row>
    <row r="77" spans="1:10" x14ac:dyDescent="0.25">
      <c r="A77">
        <f t="shared" si="15"/>
        <v>90</v>
      </c>
      <c r="B77" s="5">
        <v>52</v>
      </c>
      <c r="C77" s="8">
        <v>0.70699999999999996</v>
      </c>
      <c r="D77">
        <v>0.23</v>
      </c>
      <c r="F77" s="16">
        <f t="shared" si="9"/>
        <v>5.4070336000263876E-5</v>
      </c>
      <c r="G77" s="8">
        <f t="shared" si="10"/>
        <v>1.2814669632062538E-2</v>
      </c>
      <c r="H77" s="8">
        <f t="shared" si="11"/>
        <v>0.16261</v>
      </c>
      <c r="I77" s="17">
        <f t="shared" si="12"/>
        <v>4.8783000000000003E-3</v>
      </c>
      <c r="J77" s="7">
        <f t="shared" si="13"/>
        <v>38.068090243968555</v>
      </c>
    </row>
    <row r="78" spans="1:10" x14ac:dyDescent="0.25">
      <c r="A78">
        <f t="shared" si="15"/>
        <v>120</v>
      </c>
      <c r="B78" s="5">
        <v>50.4</v>
      </c>
      <c r="C78" s="8">
        <v>0.69899999999999995</v>
      </c>
      <c r="D78">
        <v>0.24</v>
      </c>
      <c r="F78" s="16">
        <f t="shared" si="9"/>
        <v>1.0814067200052824E-4</v>
      </c>
      <c r="G78" s="8">
        <f t="shared" si="10"/>
        <v>2.5629339264125191E-2</v>
      </c>
      <c r="H78" s="8">
        <f t="shared" si="11"/>
        <v>0.16775999999999999</v>
      </c>
      <c r="I78" s="17">
        <f t="shared" si="12"/>
        <v>5.0327999999999996E-3</v>
      </c>
      <c r="J78" s="7">
        <f t="shared" si="13"/>
        <v>19.636869870635678</v>
      </c>
    </row>
    <row r="79" spans="1:10" x14ac:dyDescent="0.25">
      <c r="A79">
        <f t="shared" si="15"/>
        <v>150</v>
      </c>
      <c r="B79" s="5">
        <v>50</v>
      </c>
      <c r="C79" s="8">
        <v>0.69099999999999995</v>
      </c>
      <c r="D79">
        <v>0.24</v>
      </c>
      <c r="F79" s="16">
        <f t="shared" si="9"/>
        <v>2.7035168000131938E-5</v>
      </c>
      <c r="G79" s="8">
        <f t="shared" si="10"/>
        <v>6.4073348160312692E-3</v>
      </c>
      <c r="H79" s="8">
        <f t="shared" si="11"/>
        <v>0.16583999999999999</v>
      </c>
      <c r="I79" s="17">
        <f t="shared" si="12"/>
        <v>4.9751999999999991E-3</v>
      </c>
      <c r="J79" s="7">
        <f t="shared" si="13"/>
        <v>77.648509760282195</v>
      </c>
    </row>
    <row r="80" spans="1:10" x14ac:dyDescent="0.25">
      <c r="A80">
        <f t="shared" si="15"/>
        <v>180</v>
      </c>
      <c r="B80" s="5">
        <v>48.4</v>
      </c>
      <c r="C80" s="8">
        <v>0.68500000000000005</v>
      </c>
      <c r="D80">
        <v>0.23</v>
      </c>
      <c r="F80" s="16">
        <f t="shared" si="9"/>
        <v>1.0814067200052824E-4</v>
      </c>
      <c r="G80" s="8">
        <f t="shared" si="10"/>
        <v>2.5629339264125191E-2</v>
      </c>
      <c r="H80" s="8">
        <f t="shared" si="11"/>
        <v>0.15755000000000002</v>
      </c>
      <c r="I80" s="17">
        <f t="shared" si="12"/>
        <v>4.7265000000000007E-3</v>
      </c>
      <c r="J80" s="7">
        <f t="shared" si="13"/>
        <v>18.441755174765451</v>
      </c>
    </row>
    <row r="81" spans="1:10" x14ac:dyDescent="0.25">
      <c r="A81">
        <f t="shared" si="15"/>
        <v>210</v>
      </c>
      <c r="B81" s="5">
        <v>47.2</v>
      </c>
      <c r="C81" s="8">
        <v>0.66900000000000004</v>
      </c>
      <c r="D81">
        <v>0.22</v>
      </c>
      <c r="E81" t="s">
        <v>23</v>
      </c>
      <c r="F81" s="16">
        <f t="shared" si="9"/>
        <v>8.1105504000395824E-5</v>
      </c>
      <c r="G81" s="8">
        <f t="shared" si="10"/>
        <v>1.9222004448093809E-2</v>
      </c>
      <c r="H81" s="8">
        <f t="shared" si="11"/>
        <v>0.14718000000000001</v>
      </c>
      <c r="I81" s="17">
        <f t="shared" si="12"/>
        <v>4.4153999999999999E-3</v>
      </c>
      <c r="J81" s="7">
        <f t="shared" si="13"/>
        <v>22.970549257353142</v>
      </c>
    </row>
    <row r="82" spans="1:10" x14ac:dyDescent="0.25">
      <c r="I82" t="s">
        <v>39</v>
      </c>
      <c r="J82" s="7">
        <f>SUM(J75+J76+J77+J78+J79+J80+J81)/7</f>
        <v>33.793803586470339</v>
      </c>
    </row>
    <row r="83" spans="1:10" x14ac:dyDescent="0.25">
      <c r="I83" t="s">
        <v>41</v>
      </c>
      <c r="J83" s="7">
        <f>SUM(J61+J71+J82)/3</f>
        <v>34.375609517307275</v>
      </c>
    </row>
  </sheetData>
  <mergeCells count="10">
    <mergeCell ref="F51:G51"/>
    <mergeCell ref="H51:I51"/>
    <mergeCell ref="F62:G62"/>
    <mergeCell ref="H62:I62"/>
    <mergeCell ref="F33:G33"/>
    <mergeCell ref="H33:I33"/>
    <mergeCell ref="F42:G42"/>
    <mergeCell ref="H42:I42"/>
    <mergeCell ref="F19:G19"/>
    <mergeCell ref="H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A14" sqref="A14"/>
    </sheetView>
  </sheetViews>
  <sheetFormatPr defaultRowHeight="15" x14ac:dyDescent="0.25"/>
  <cols>
    <col min="1" max="1" width="81.42578125" customWidth="1"/>
  </cols>
  <sheetData>
    <row r="1" spans="1:10" x14ac:dyDescent="0.25">
      <c r="A1" s="24">
        <v>1</v>
      </c>
    </row>
    <row r="2" spans="1:10" ht="15" customHeight="1" x14ac:dyDescent="0.25">
      <c r="B2" s="27"/>
      <c r="C2" s="27"/>
      <c r="D2" s="27"/>
      <c r="E2" s="27"/>
      <c r="F2" s="27"/>
      <c r="G2" s="27"/>
      <c r="H2" s="27"/>
      <c r="I2" s="27"/>
      <c r="J2" s="27"/>
    </row>
    <row r="3" spans="1:10" ht="27" customHeight="1" x14ac:dyDescent="0.25">
      <c r="A3" s="27" t="s">
        <v>43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8">
        <v>2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60" x14ac:dyDescent="0.25">
      <c r="A5" s="27" t="s">
        <v>42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5">
      <c r="A6" s="28">
        <v>3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30" x14ac:dyDescent="0.25">
      <c r="A7" s="27" t="s">
        <v>44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5">
      <c r="A8" s="28">
        <v>4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30" x14ac:dyDescent="0.25">
      <c r="A9" s="27" t="s">
        <v>45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x14ac:dyDescent="0.25">
      <c r="A10" s="25">
        <v>5</v>
      </c>
    </row>
    <row r="11" spans="1:10" ht="30" x14ac:dyDescent="0.25">
      <c r="A11" s="29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Questions</vt:lpstr>
      <vt:lpstr>Electrolyzer</vt:lpstr>
      <vt:lpstr>Fuel 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gz140</dc:creator>
  <cp:lastModifiedBy>Gavin</cp:lastModifiedBy>
  <dcterms:created xsi:type="dcterms:W3CDTF">2013-10-18T23:08:48Z</dcterms:created>
  <dcterms:modified xsi:type="dcterms:W3CDTF">2013-10-26T02:12:18Z</dcterms:modified>
</cp:coreProperties>
</file>