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3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<sst xmlns="http://schemas.openxmlformats.org/spreadsheetml/2006/main" count="250" uniqueCount="138">
  <si>
    <t>Conversions</t>
  </si>
  <si>
    <t>value</t>
  </si>
  <si>
    <t>units</t>
  </si>
  <si>
    <t>Specific Greywater Usage</t>
  </si>
  <si>
    <t>Description</t>
  </si>
  <si>
    <t>1.daily shower use</t>
  </si>
  <si>
    <t>input</t>
  </si>
  <si>
    <t>output</t>
  </si>
  <si>
    <t>maximum shower time</t>
  </si>
  <si>
    <t>showers/(persons*day)</t>
  </si>
  <si>
    <t>minutes/shower</t>
  </si>
  <si>
    <t>shower flow rate</t>
  </si>
  <si>
    <t>L/minute</t>
  </si>
  <si>
    <t>Daily shower use</t>
  </si>
  <si>
    <t>L/(persons*day)</t>
  </si>
  <si>
    <t>2.daily bathroom sink use</t>
  </si>
  <si>
    <t>number of sink use per day</t>
  </si>
  <si>
    <t>maximum sink time</t>
  </si>
  <si>
    <t>faucet flow rate</t>
  </si>
  <si>
    <t>sinks/(persons*day)</t>
  </si>
  <si>
    <t>minutes/sinks</t>
  </si>
  <si>
    <t>daily bathroom sink use</t>
  </si>
  <si>
    <t>3.laundry use</t>
  </si>
  <si>
    <t>laundry loads per day</t>
  </si>
  <si>
    <t>loads/day</t>
  </si>
  <si>
    <t>water use per load</t>
  </si>
  <si>
    <t>daily laundry use</t>
  </si>
  <si>
    <t>4. specific greywater usage</t>
  </si>
  <si>
    <t>L/loads</t>
  </si>
  <si>
    <t>L/day</t>
  </si>
  <si>
    <t>sum of sink and shower use</t>
  </si>
  <si>
    <t>(L/(persons*day)</t>
  </si>
  <si>
    <t>number of showers per day</t>
  </si>
  <si>
    <t xml:space="preserve"> Greywater Production</t>
  </si>
  <si>
    <t>1.greywater production</t>
  </si>
  <si>
    <t>daily greywater production</t>
  </si>
  <si>
    <t xml:space="preserve">number of people </t>
  </si>
  <si>
    <t>persons</t>
  </si>
  <si>
    <t>specific greywater production</t>
  </si>
  <si>
    <r>
      <t>L/m</t>
    </r>
    <r>
      <rPr>
        <vertAlign val="superscript"/>
        <sz val="11"/>
        <color indexed="8"/>
        <rFont val="Calibri"/>
        <family val="2"/>
      </rPr>
      <t>3</t>
    </r>
  </si>
  <si>
    <t>2. hourly average greywater production</t>
  </si>
  <si>
    <t>duration of greywater production</t>
  </si>
  <si>
    <t>hourly greywater production</t>
  </si>
  <si>
    <t>h/day</t>
  </si>
  <si>
    <r>
      <t>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/h</t>
    </r>
  </si>
  <si>
    <t>Sizing of Settlement Tank</t>
  </si>
  <si>
    <t>1. sludge accumulation volume</t>
  </si>
  <si>
    <t>specific sludge volume</t>
  </si>
  <si>
    <t>desludging frequency</t>
  </si>
  <si>
    <t>cleaning/year</t>
  </si>
  <si>
    <t>L/(persons*(cleaning/year))</t>
  </si>
  <si>
    <t>sludge accumulation volume</t>
  </si>
  <si>
    <r>
      <t>m</t>
    </r>
    <r>
      <rPr>
        <vertAlign val="superscript"/>
        <sz val="11"/>
        <color indexed="8"/>
        <rFont val="Calibri"/>
        <family val="2"/>
      </rPr>
      <t>3</t>
    </r>
  </si>
  <si>
    <t>Sourced Values</t>
  </si>
  <si>
    <t>description</t>
  </si>
  <si>
    <t>2. hydraulic detention volume</t>
  </si>
  <si>
    <t>detention time</t>
  </si>
  <si>
    <t>hydraulic detention time</t>
  </si>
  <si>
    <t>h</t>
  </si>
  <si>
    <t>recommended volume for hydraulic retention</t>
  </si>
  <si>
    <t>3.volume for scum accumulation</t>
  </si>
  <si>
    <t>scum accumulation volume</t>
  </si>
  <si>
    <t>m</t>
  </si>
  <si>
    <t>inner length of first compartment</t>
  </si>
  <si>
    <t>inner length of second compartment</t>
  </si>
  <si>
    <t>scum layer half the size of the sludge accumulation</t>
  </si>
  <si>
    <t>unitless</t>
  </si>
  <si>
    <t>proprotion settlement tank volume to second compartment volume</t>
  </si>
  <si>
    <t>4. settlement tank volume</t>
  </si>
  <si>
    <t>settlement tank volume</t>
  </si>
  <si>
    <t xml:space="preserve">5. inner width of settlement tank </t>
  </si>
  <si>
    <t>inner width of settlement tank</t>
  </si>
  <si>
    <t>6.inner length of settlement tank</t>
  </si>
  <si>
    <t>inner length of settlement tank</t>
  </si>
  <si>
    <t>7.inner length of first compartment of settlement tank</t>
  </si>
  <si>
    <t>8.inner length of second compartment of settlement tank</t>
  </si>
  <si>
    <t>inner width:inner length of settlement tank</t>
  </si>
  <si>
    <t>proprotion settlement tank volume to first compartment volume</t>
  </si>
  <si>
    <r>
      <rPr>
        <b/>
        <sz val="18"/>
        <color indexed="8"/>
        <rFont val="Calibri"/>
        <family val="2"/>
      </rPr>
      <t>BOD</t>
    </r>
    <r>
      <rPr>
        <b/>
        <vertAlign val="subscript"/>
        <sz val="18"/>
        <color indexed="8"/>
        <rFont val="Calibri"/>
        <family val="2"/>
      </rPr>
      <t>5</t>
    </r>
    <r>
      <rPr>
        <b/>
        <sz val="18"/>
        <color indexed="8"/>
        <rFont val="Calibri"/>
        <family val="2"/>
      </rPr>
      <t xml:space="preserve"> removal in settlement tank</t>
    </r>
  </si>
  <si>
    <t>mg/L</t>
  </si>
  <si>
    <r>
      <t>BOD</t>
    </r>
    <r>
      <rPr>
        <vertAlign val="sub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concentration of settlement tank effluent</t>
    </r>
  </si>
  <si>
    <r>
      <t>BOD</t>
    </r>
    <r>
      <rPr>
        <vertAlign val="sub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concentration of raw grey water</t>
    </r>
  </si>
  <si>
    <t>BOD removal in settlement tank</t>
  </si>
  <si>
    <t>%</t>
  </si>
  <si>
    <t>Sizing of HFCW</t>
  </si>
  <si>
    <t>hourly average greywater production</t>
  </si>
  <si>
    <t>hydraulic conductivity of fully developed HFCW</t>
  </si>
  <si>
    <t>hydraulic gradient</t>
  </si>
  <si>
    <t>m/s</t>
  </si>
  <si>
    <t>m/m</t>
  </si>
  <si>
    <t>s/h</t>
  </si>
  <si>
    <t>cross sectional area of HFCW</t>
  </si>
  <si>
    <r>
      <t>m</t>
    </r>
    <r>
      <rPr>
        <vertAlign val="superscript"/>
        <sz val="11"/>
        <color indexed="8"/>
        <rFont val="Calibri"/>
        <family val="2"/>
      </rPr>
      <t>2</t>
    </r>
  </si>
  <si>
    <t>1. Cross Sectional Area of HFCW considering Darcy's Law</t>
  </si>
  <si>
    <t>2.Cross Sectional Area of HFCW considering organic loading criteria</t>
  </si>
  <si>
    <r>
      <t>BOD</t>
    </r>
    <r>
      <rPr>
        <vertAlign val="subscript"/>
        <sz val="11"/>
        <color indexed="8"/>
        <rFont val="Calibri"/>
        <family val="2"/>
      </rPr>
      <t xml:space="preserve">5 </t>
    </r>
    <r>
      <rPr>
        <sz val="11"/>
        <color theme="1"/>
        <rFont val="Calibri"/>
        <family val="2"/>
      </rPr>
      <t xml:space="preserve"> of settlement tank effluent </t>
    </r>
  </si>
  <si>
    <t>maximum organic cross sectional load of HFCW</t>
  </si>
  <si>
    <r>
      <t>g BOD</t>
    </r>
    <r>
      <rPr>
        <vertAlign val="sub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>/(m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*day)</t>
    </r>
  </si>
  <si>
    <t>maximum organic crosssectional load</t>
  </si>
  <si>
    <t>mg/g</t>
  </si>
  <si>
    <t>largest cross sectional area of the two</t>
  </si>
  <si>
    <t xml:space="preserve">chosen cross sectional area </t>
  </si>
  <si>
    <t>water depth</t>
  </si>
  <si>
    <t>width of HFCW</t>
  </si>
  <si>
    <t>water depth of HFCW</t>
  </si>
  <si>
    <t>hydraulic surface load of HFCW</t>
  </si>
  <si>
    <r>
      <t>L/(m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*day)</t>
    </r>
  </si>
  <si>
    <t>surface area of HFCW at the bottom</t>
  </si>
  <si>
    <t>hydraulic surface load</t>
  </si>
  <si>
    <t>5.Surface Area of HFCW at the bottom taking hydraulic  loading</t>
  </si>
  <si>
    <t>6.Surface Area of HFCW at the bottom taking organic loading</t>
  </si>
  <si>
    <t>maximum organic surface load of HFCW</t>
  </si>
  <si>
    <t>4. Width of HFCW at the bottom</t>
  </si>
  <si>
    <t>width of HFCW at the bottom</t>
  </si>
  <si>
    <t xml:space="preserve">7.Larger surface area of 1. and 2. </t>
  </si>
  <si>
    <t>3. Larger cross sectional area of 1. and 2.</t>
  </si>
  <si>
    <t>length of HFCW</t>
  </si>
  <si>
    <t>chosen surface area of HFCW</t>
  </si>
  <si>
    <t>8.Length of HFCW</t>
  </si>
  <si>
    <t>chosen cross sectional area</t>
  </si>
  <si>
    <t>Hydraulic Retention Time</t>
  </si>
  <si>
    <t>water depth at inlet section</t>
  </si>
  <si>
    <t>void space</t>
  </si>
  <si>
    <t>maximum organic surface load</t>
  </si>
  <si>
    <t>void space of fine gravel</t>
  </si>
  <si>
    <t>hydraulic retention time in void space</t>
  </si>
  <si>
    <t>day</t>
  </si>
  <si>
    <t>length of HFCW at the bottome</t>
  </si>
  <si>
    <t>Legend</t>
  </si>
  <si>
    <t xml:space="preserve">input </t>
  </si>
  <si>
    <t>Rule of Thumb Comparison</t>
  </si>
  <si>
    <t>gallons/L</t>
  </si>
  <si>
    <t>gallons/day</t>
  </si>
  <si>
    <r>
      <t>ft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/gallon of greywater </t>
    </r>
  </si>
  <si>
    <r>
      <t>ft</t>
    </r>
    <r>
      <rPr>
        <vertAlign val="superscript"/>
        <sz val="11"/>
        <color indexed="8"/>
        <rFont val="Calibri"/>
        <family val="2"/>
      </rPr>
      <t>2</t>
    </r>
  </si>
  <si>
    <t>surface area of HFCW through rule of thumb</t>
  </si>
  <si>
    <t>surface area of HFCW through calculator</t>
  </si>
  <si>
    <r>
      <t>ft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/m</t>
    </r>
    <r>
      <rPr>
        <vertAlign val="superscript"/>
        <sz val="11"/>
        <color indexed="8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</si>
</sst>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bscript"/>
      <sz val="18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mediumDashed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/>
      <top/>
      <bottom style="mediumDashed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/>
      <bottom style="mediumDashed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 style="medium"/>
      <top/>
      <bottom style="mediumDashed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10" borderId="10" xfId="0" applyFill="1" applyBorder="1" applyAlignment="1">
      <alignment/>
    </xf>
    <xf numFmtId="0" fontId="0" fillId="8" borderId="11" xfId="0" applyFill="1" applyBorder="1" applyAlignment="1">
      <alignment/>
    </xf>
    <xf numFmtId="0" fontId="40" fillId="7" borderId="10" xfId="0" applyFont="1" applyFill="1" applyBorder="1" applyAlignment="1">
      <alignment/>
    </xf>
    <xf numFmtId="0" fontId="40" fillId="7" borderId="12" xfId="0" applyFont="1" applyFill="1" applyBorder="1" applyAlignment="1">
      <alignment/>
    </xf>
    <xf numFmtId="0" fontId="40" fillId="7" borderId="13" xfId="0" applyFont="1" applyFill="1" applyBorder="1" applyAlignment="1">
      <alignment/>
    </xf>
    <xf numFmtId="0" fontId="40" fillId="7" borderId="11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0" fontId="41" fillId="7" borderId="10" xfId="0" applyFont="1" applyFill="1" applyBorder="1" applyAlignment="1">
      <alignment horizontal="center"/>
    </xf>
    <xf numFmtId="0" fontId="42" fillId="14" borderId="14" xfId="0" applyFont="1" applyFill="1" applyBorder="1" applyAlignment="1">
      <alignment horizontal="center"/>
    </xf>
    <xf numFmtId="0" fontId="42" fillId="14" borderId="15" xfId="0" applyFont="1" applyFill="1" applyBorder="1" applyAlignment="1">
      <alignment horizontal="center"/>
    </xf>
    <xf numFmtId="0" fontId="42" fillId="14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  <xf numFmtId="164" fontId="0" fillId="33" borderId="17" xfId="0" applyNumberFormat="1" applyFill="1" applyBorder="1" applyAlignment="1">
      <alignment/>
    </xf>
    <xf numFmtId="164" fontId="0" fillId="33" borderId="21" xfId="0" applyNumberFormat="1" applyFill="1" applyBorder="1" applyAlignment="1">
      <alignment/>
    </xf>
    <xf numFmtId="164" fontId="0" fillId="33" borderId="22" xfId="0" applyNumberFormat="1" applyFill="1" applyBorder="1" applyAlignment="1">
      <alignment/>
    </xf>
    <xf numFmtId="164" fontId="0" fillId="33" borderId="23" xfId="0" applyNumberFormat="1" applyFill="1" applyBorder="1" applyAlignment="1">
      <alignment/>
    </xf>
    <xf numFmtId="0" fontId="41" fillId="7" borderId="24" xfId="0" applyFont="1" applyFill="1" applyBorder="1" applyAlignment="1">
      <alignment/>
    </xf>
    <xf numFmtId="0" fontId="41" fillId="7" borderId="25" xfId="0" applyFont="1" applyFill="1" applyBorder="1" applyAlignment="1">
      <alignment/>
    </xf>
    <xf numFmtId="0" fontId="41" fillId="7" borderId="26" xfId="0" applyFont="1" applyFill="1" applyBorder="1" applyAlignment="1">
      <alignment/>
    </xf>
    <xf numFmtId="0" fontId="0" fillId="7" borderId="27" xfId="0" applyFill="1" applyBorder="1" applyAlignment="1">
      <alignment/>
    </xf>
    <xf numFmtId="2" fontId="0" fillId="7" borderId="27" xfId="0" applyNumberFormat="1" applyFill="1" applyBorder="1" applyAlignment="1">
      <alignment/>
    </xf>
    <xf numFmtId="2" fontId="0" fillId="7" borderId="28" xfId="0" applyNumberFormat="1" applyFill="1" applyBorder="1" applyAlignment="1">
      <alignment/>
    </xf>
    <xf numFmtId="0" fontId="0" fillId="7" borderId="29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28" xfId="0" applyFill="1" applyBorder="1" applyAlignment="1">
      <alignment/>
    </xf>
    <xf numFmtId="0" fontId="40" fillId="7" borderId="24" xfId="0" applyFont="1" applyFill="1" applyBorder="1" applyAlignment="1">
      <alignment/>
    </xf>
    <xf numFmtId="0" fontId="41" fillId="7" borderId="26" xfId="0" applyFont="1" applyFill="1" applyBorder="1" applyAlignment="1">
      <alignment horizontal="center"/>
    </xf>
    <xf numFmtId="164" fontId="41" fillId="33" borderId="32" xfId="0" applyNumberFormat="1" applyFont="1" applyFill="1" applyBorder="1" applyAlignment="1">
      <alignment horizontal="center"/>
    </xf>
    <xf numFmtId="0" fontId="41" fillId="7" borderId="31" xfId="0" applyFont="1" applyFill="1" applyBorder="1" applyAlignment="1">
      <alignment horizontal="center"/>
    </xf>
    <xf numFmtId="164" fontId="41" fillId="33" borderId="23" xfId="0" applyNumberFormat="1" applyFont="1" applyFill="1" applyBorder="1" applyAlignment="1">
      <alignment horizontal="center"/>
    </xf>
    <xf numFmtId="0" fontId="40" fillId="7" borderId="24" xfId="0" applyFont="1" applyFill="1" applyBorder="1" applyAlignment="1">
      <alignment/>
    </xf>
    <xf numFmtId="164" fontId="41" fillId="2" borderId="32" xfId="0" applyNumberFormat="1" applyFont="1" applyFill="1" applyBorder="1" applyAlignment="1">
      <alignment horizontal="center"/>
    </xf>
    <xf numFmtId="164" fontId="41" fillId="2" borderId="17" xfId="0" applyNumberFormat="1" applyFont="1" applyFill="1" applyBorder="1" applyAlignment="1">
      <alignment/>
    </xf>
    <xf numFmtId="164" fontId="41" fillId="2" borderId="22" xfId="0" applyNumberFormat="1" applyFont="1" applyFill="1" applyBorder="1" applyAlignment="1">
      <alignment/>
    </xf>
    <xf numFmtId="164" fontId="41" fillId="2" borderId="23" xfId="0" applyNumberFormat="1" applyFont="1" applyFill="1" applyBorder="1" applyAlignment="1">
      <alignment/>
    </xf>
    <xf numFmtId="164" fontId="41" fillId="2" borderId="21" xfId="0" applyNumberFormat="1" applyFont="1" applyFill="1" applyBorder="1" applyAlignment="1">
      <alignment/>
    </xf>
    <xf numFmtId="0" fontId="41" fillId="7" borderId="25" xfId="0" applyFont="1" applyFill="1" applyBorder="1" applyAlignment="1">
      <alignment horizontal="center"/>
    </xf>
    <xf numFmtId="0" fontId="0" fillId="7" borderId="33" xfId="0" applyFill="1" applyBorder="1" applyAlignment="1">
      <alignment/>
    </xf>
    <xf numFmtId="0" fontId="41" fillId="7" borderId="19" xfId="0" applyFont="1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41" fillId="7" borderId="34" xfId="0" applyFont="1" applyFill="1" applyBorder="1" applyAlignment="1">
      <alignment horizontal="center"/>
    </xf>
    <xf numFmtId="0" fontId="0" fillId="7" borderId="11" xfId="0" applyFill="1" applyBorder="1" applyAlignment="1">
      <alignment horizontal="right"/>
    </xf>
    <xf numFmtId="164" fontId="0" fillId="10" borderId="17" xfId="0" applyNumberFormat="1" applyFill="1" applyBorder="1" applyAlignment="1">
      <alignment/>
    </xf>
    <xf numFmtId="0" fontId="0" fillId="10" borderId="17" xfId="0" applyFill="1" applyBorder="1" applyAlignment="1">
      <alignment/>
    </xf>
    <xf numFmtId="0" fontId="0" fillId="2" borderId="17" xfId="0" applyFill="1" applyBorder="1" applyAlignment="1">
      <alignment/>
    </xf>
    <xf numFmtId="0" fontId="41" fillId="10" borderId="32" xfId="0" applyFont="1" applyFill="1" applyBorder="1" applyAlignment="1">
      <alignment horizontal="center"/>
    </xf>
    <xf numFmtId="0" fontId="41" fillId="2" borderId="32" xfId="0" applyFont="1" applyFill="1" applyBorder="1" applyAlignment="1">
      <alignment horizontal="center"/>
    </xf>
    <xf numFmtId="0" fontId="41" fillId="7" borderId="24" xfId="0" applyFont="1" applyFill="1" applyBorder="1" applyAlignment="1">
      <alignment horizontal="center"/>
    </xf>
    <xf numFmtId="0" fontId="0" fillId="7" borderId="10" xfId="0" applyFont="1" applyFill="1" applyBorder="1" applyAlignment="1">
      <alignment/>
    </xf>
    <xf numFmtId="0" fontId="0" fillId="7" borderId="20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10" borderId="21" xfId="0" applyFill="1" applyBorder="1" applyAlignment="1">
      <alignment/>
    </xf>
    <xf numFmtId="2" fontId="0" fillId="2" borderId="17" xfId="0" applyNumberFormat="1" applyFill="1" applyBorder="1" applyAlignment="1">
      <alignment horizontal="right" indent="1"/>
    </xf>
    <xf numFmtId="2" fontId="0" fillId="2" borderId="21" xfId="0" applyNumberFormat="1" applyFill="1" applyBorder="1" applyAlignment="1">
      <alignment horizontal="right" indent="1"/>
    </xf>
    <xf numFmtId="0" fontId="42" fillId="14" borderId="36" xfId="0" applyFont="1" applyFill="1" applyBorder="1" applyAlignment="1">
      <alignment horizontal="center"/>
    </xf>
    <xf numFmtId="0" fontId="42" fillId="14" borderId="37" xfId="0" applyFont="1" applyFill="1" applyBorder="1" applyAlignment="1">
      <alignment horizontal="center"/>
    </xf>
    <xf numFmtId="0" fontId="42" fillId="14" borderId="38" xfId="0" applyFont="1" applyFill="1" applyBorder="1" applyAlignment="1">
      <alignment horizontal="center"/>
    </xf>
    <xf numFmtId="0" fontId="42" fillId="14" borderId="14" xfId="0" applyFont="1" applyFill="1" applyBorder="1" applyAlignment="1">
      <alignment horizontal="center"/>
    </xf>
    <xf numFmtId="0" fontId="40" fillId="14" borderId="15" xfId="0" applyFont="1" applyFill="1" applyBorder="1" applyAlignment="1">
      <alignment horizontal="center"/>
    </xf>
    <xf numFmtId="0" fontId="40" fillId="14" borderId="16" xfId="0" applyFont="1" applyFill="1" applyBorder="1" applyAlignment="1">
      <alignment horizontal="center"/>
    </xf>
    <xf numFmtId="0" fontId="42" fillId="14" borderId="15" xfId="0" applyFont="1" applyFill="1" applyBorder="1" applyAlignment="1">
      <alignment horizontal="center"/>
    </xf>
    <xf numFmtId="0" fontId="42" fillId="14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O104"/>
  <sheetViews>
    <sheetView tabSelected="1" zoomScale="85" zoomScaleNormal="85" zoomScalePageLayoutView="0" workbookViewId="0" topLeftCell="D1">
      <selection activeCell="A43" sqref="A43"/>
      <selection activeCell="C17" sqref="C17"/>
    </sheetView>
  </sheetViews>
  <sheetFormatPr defaultColWidth="9.140625" defaultRowHeight="15"/>
  <cols>
    <col min="1" max="1" width="24.28125" style="0" bestFit="1" customWidth="1"/>
    <col min="2" max="2" width="64.7109375" style="0" bestFit="1" customWidth="1"/>
    <col min="4" max="4" width="22.140625" style="0" bestFit="1" customWidth="1"/>
    <col min="5" max="5" width="12.57421875" style="0" customWidth="1"/>
    <col min="6" max="6" width="62.140625" style="1" bestFit="1" customWidth="1"/>
    <col min="7" max="7" width="43.8515625" style="0" bestFit="1" customWidth="1"/>
    <col min="9" max="9" width="9.140625" style="2" customWidth="1"/>
    <col min="10" max="10" width="26.28125" style="0" bestFit="1" customWidth="1"/>
    <col min="12" max="12" width="41.140625" style="0" bestFit="1" customWidth="1"/>
    <col min="14" max="14" width="32.421875" style="0" customWidth="1"/>
    <col min="15" max="15" width="12.140625" style="0" bestFit="1" customWidth="1"/>
  </cols>
  <sheetData>
    <row r="2" ht="19.5" thickBot="1"/>
    <row r="3" spans="6:10" ht="24" thickBot="1">
      <c r="F3" s="63" t="s">
        <v>3</v>
      </c>
      <c r="G3" s="64"/>
      <c r="H3" s="64"/>
      <c r="I3" s="64"/>
      <c r="J3" s="65"/>
    </row>
    <row r="4" spans="6:10" ht="18.75">
      <c r="F4" s="33" t="s">
        <v>5</v>
      </c>
      <c r="G4" s="34" t="s">
        <v>4</v>
      </c>
      <c r="H4" s="35" t="s">
        <v>6</v>
      </c>
      <c r="I4" s="39" t="s">
        <v>7</v>
      </c>
      <c r="J4" s="44" t="s">
        <v>2</v>
      </c>
    </row>
    <row r="5" spans="6:10" ht="19.5" thickBot="1">
      <c r="F5" s="5"/>
      <c r="G5" s="26" t="s">
        <v>32</v>
      </c>
      <c r="H5" s="19">
        <v>1</v>
      </c>
      <c r="I5" s="40"/>
      <c r="J5" s="18" t="s">
        <v>9</v>
      </c>
    </row>
    <row r="6" spans="3:10" ht="24" thickBot="1">
      <c r="C6" s="63" t="s">
        <v>128</v>
      </c>
      <c r="D6" s="65"/>
      <c r="F6" s="5"/>
      <c r="G6" s="26" t="s">
        <v>8</v>
      </c>
      <c r="H6" s="19">
        <v>30</v>
      </c>
      <c r="I6" s="40"/>
      <c r="J6" s="18" t="s">
        <v>10</v>
      </c>
    </row>
    <row r="7" spans="3:10" ht="18.75">
      <c r="C7" s="3"/>
      <c r="D7" s="29" t="s">
        <v>129</v>
      </c>
      <c r="F7" s="5"/>
      <c r="G7" s="26" t="s">
        <v>11</v>
      </c>
      <c r="H7" s="19">
        <v>7.6</v>
      </c>
      <c r="I7" s="40"/>
      <c r="J7" s="18" t="s">
        <v>12</v>
      </c>
    </row>
    <row r="8" spans="3:10" ht="19.5" thickBot="1">
      <c r="C8" s="4"/>
      <c r="D8" s="16" t="s">
        <v>7</v>
      </c>
      <c r="F8" s="6"/>
      <c r="G8" s="30" t="s">
        <v>13</v>
      </c>
      <c r="H8" s="21"/>
      <c r="I8" s="41">
        <f>H5*H6*H7</f>
        <v>228</v>
      </c>
      <c r="J8" s="45" t="s">
        <v>14</v>
      </c>
    </row>
    <row r="9" spans="6:10" ht="19.5" thickBot="1">
      <c r="F9" s="5" t="s">
        <v>15</v>
      </c>
      <c r="G9" s="26"/>
      <c r="H9" s="19"/>
      <c r="I9" s="40"/>
      <c r="J9" s="18"/>
    </row>
    <row r="10" spans="3:15" ht="24" thickBot="1">
      <c r="C10" s="63" t="s">
        <v>0</v>
      </c>
      <c r="D10" s="65"/>
      <c r="F10" s="5"/>
      <c r="G10" s="26" t="s">
        <v>16</v>
      </c>
      <c r="H10" s="19">
        <v>10</v>
      </c>
      <c r="I10" s="40"/>
      <c r="J10" s="18" t="s">
        <v>19</v>
      </c>
      <c r="L10" s="63" t="s">
        <v>130</v>
      </c>
      <c r="M10" s="64"/>
      <c r="N10" s="64"/>
      <c r="O10" s="65"/>
    </row>
    <row r="11" spans="3:15" ht="18.75">
      <c r="C11" s="11" t="s">
        <v>1</v>
      </c>
      <c r="D11" s="49" t="s">
        <v>2</v>
      </c>
      <c r="F11" s="5"/>
      <c r="G11" s="26" t="s">
        <v>17</v>
      </c>
      <c r="H11" s="19">
        <v>1</v>
      </c>
      <c r="I11" s="40"/>
      <c r="J11" s="18" t="s">
        <v>20</v>
      </c>
      <c r="L11" s="56" t="s">
        <v>4</v>
      </c>
      <c r="M11" s="54" t="s">
        <v>129</v>
      </c>
      <c r="N11" s="55" t="s">
        <v>7</v>
      </c>
      <c r="O11" s="44" t="s">
        <v>2</v>
      </c>
    </row>
    <row r="12" spans="3:15" ht="18.75">
      <c r="C12" s="9">
        <v>1000</v>
      </c>
      <c r="D12" s="47" t="s">
        <v>39</v>
      </c>
      <c r="F12" s="5"/>
      <c r="G12" s="26" t="s">
        <v>18</v>
      </c>
      <c r="H12" s="19">
        <v>5.7</v>
      </c>
      <c r="I12" s="40"/>
      <c r="J12" s="18" t="s">
        <v>12</v>
      </c>
      <c r="L12" s="57" t="s">
        <v>35</v>
      </c>
      <c r="M12" s="51">
        <f>I25</f>
        <v>12330</v>
      </c>
      <c r="N12" s="53"/>
      <c r="O12" s="58" t="s">
        <v>29</v>
      </c>
    </row>
    <row r="13" spans="3:15" ht="19.5" thickBot="1">
      <c r="C13" s="9">
        <v>3600</v>
      </c>
      <c r="D13" s="47" t="s">
        <v>90</v>
      </c>
      <c r="F13" s="6"/>
      <c r="G13" s="30" t="s">
        <v>21</v>
      </c>
      <c r="H13" s="21"/>
      <c r="I13" s="41">
        <f>H10*H11*H12</f>
        <v>57</v>
      </c>
      <c r="J13" s="45" t="s">
        <v>14</v>
      </c>
      <c r="L13" s="57" t="s">
        <v>35</v>
      </c>
      <c r="M13" s="52">
        <f>C15*M12</f>
        <v>3257.24140116</v>
      </c>
      <c r="N13" s="53"/>
      <c r="O13" s="58" t="s">
        <v>132</v>
      </c>
    </row>
    <row r="14" spans="3:15" ht="18.75">
      <c r="C14" s="9">
        <v>1000</v>
      </c>
      <c r="D14" s="47" t="s">
        <v>99</v>
      </c>
      <c r="F14" s="5" t="s">
        <v>22</v>
      </c>
      <c r="G14" s="26"/>
      <c r="H14" s="19"/>
      <c r="I14" s="40"/>
      <c r="J14" s="18"/>
      <c r="L14" s="57" t="s">
        <v>135</v>
      </c>
      <c r="M14" s="52"/>
      <c r="N14" s="61">
        <f>C16*M13</f>
        <v>3257.24140116</v>
      </c>
      <c r="O14" s="58" t="s">
        <v>134</v>
      </c>
    </row>
    <row r="15" spans="3:15" ht="18.75">
      <c r="C15" s="9">
        <v>0.264172052</v>
      </c>
      <c r="D15" s="47" t="s">
        <v>131</v>
      </c>
      <c r="F15" s="5"/>
      <c r="G15" s="26" t="s">
        <v>23</v>
      </c>
      <c r="H15" s="19">
        <v>4</v>
      </c>
      <c r="I15" s="40"/>
      <c r="J15" s="18" t="s">
        <v>24</v>
      </c>
      <c r="L15" s="57" t="s">
        <v>136</v>
      </c>
      <c r="M15" s="51">
        <f>I85</f>
        <v>246.6</v>
      </c>
      <c r="N15" s="61"/>
      <c r="O15" s="58" t="s">
        <v>92</v>
      </c>
    </row>
    <row r="16" spans="3:15" ht="19.5" thickBot="1">
      <c r="C16" s="9">
        <v>1</v>
      </c>
      <c r="D16" s="47" t="s">
        <v>133</v>
      </c>
      <c r="F16" s="5"/>
      <c r="G16" s="26" t="s">
        <v>25</v>
      </c>
      <c r="H16" s="19">
        <v>90</v>
      </c>
      <c r="I16" s="40"/>
      <c r="J16" s="18" t="s">
        <v>28</v>
      </c>
      <c r="L16" s="59" t="s">
        <v>136</v>
      </c>
      <c r="M16" s="60"/>
      <c r="N16" s="62">
        <f>M15*C17</f>
        <v>2654.37774</v>
      </c>
      <c r="O16" s="16" t="s">
        <v>134</v>
      </c>
    </row>
    <row r="17" spans="3:10" ht="19.5" thickBot="1">
      <c r="C17" s="50">
        <v>10.7639</v>
      </c>
      <c r="D17" s="48" t="s">
        <v>137</v>
      </c>
      <c r="F17" s="6"/>
      <c r="G17" s="30" t="s">
        <v>26</v>
      </c>
      <c r="H17" s="21"/>
      <c r="I17" s="41">
        <f>H15*H16</f>
        <v>360</v>
      </c>
      <c r="J17" s="45" t="s">
        <v>29</v>
      </c>
    </row>
    <row r="18" spans="6:10" ht="19.5" thickBot="1">
      <c r="F18" s="5" t="s">
        <v>27</v>
      </c>
      <c r="G18" s="26"/>
      <c r="H18" s="19"/>
      <c r="I18" s="40"/>
      <c r="J18" s="18"/>
    </row>
    <row r="19" spans="2:10" ht="24" thickBot="1">
      <c r="B19" s="63" t="s">
        <v>53</v>
      </c>
      <c r="C19" s="64"/>
      <c r="D19" s="65"/>
      <c r="F19" s="7"/>
      <c r="G19" s="31" t="s">
        <v>30</v>
      </c>
      <c r="H19" s="22"/>
      <c r="I19" s="42">
        <f>I8+I13</f>
        <v>285</v>
      </c>
      <c r="J19" s="17" t="s">
        <v>31</v>
      </c>
    </row>
    <row r="20" spans="2:10" ht="24" thickBot="1">
      <c r="B20" s="23" t="s">
        <v>54</v>
      </c>
      <c r="C20" s="25" t="s">
        <v>1</v>
      </c>
      <c r="D20" s="24" t="s">
        <v>2</v>
      </c>
      <c r="F20" s="66" t="s">
        <v>33</v>
      </c>
      <c r="G20" s="69"/>
      <c r="H20" s="69"/>
      <c r="I20" s="69"/>
      <c r="J20" s="70"/>
    </row>
    <row r="21" spans="2:10" ht="18.75">
      <c r="B21" s="9" t="s">
        <v>47</v>
      </c>
      <c r="C21" s="26">
        <v>20</v>
      </c>
      <c r="D21" s="18" t="s">
        <v>52</v>
      </c>
      <c r="F21" s="7" t="s">
        <v>34</v>
      </c>
      <c r="G21" s="36" t="s">
        <v>4</v>
      </c>
      <c r="H21" s="37" t="s">
        <v>6</v>
      </c>
      <c r="I21" s="39" t="s">
        <v>7</v>
      </c>
      <c r="J21" s="46" t="s">
        <v>2</v>
      </c>
    </row>
    <row r="22" spans="2:10" ht="18.75">
      <c r="B22" s="9" t="s">
        <v>57</v>
      </c>
      <c r="C22" s="26">
        <v>12</v>
      </c>
      <c r="D22" s="18" t="s">
        <v>58</v>
      </c>
      <c r="F22" s="5"/>
      <c r="G22" s="26" t="s">
        <v>38</v>
      </c>
      <c r="H22" s="19">
        <f>I19</f>
        <v>285</v>
      </c>
      <c r="I22" s="40"/>
      <c r="J22" s="18" t="s">
        <v>14</v>
      </c>
    </row>
    <row r="23" spans="2:10" ht="18.75">
      <c r="B23" s="9" t="s">
        <v>77</v>
      </c>
      <c r="C23" s="27">
        <v>0.6666666666666666</v>
      </c>
      <c r="D23" s="18" t="s">
        <v>66</v>
      </c>
      <c r="F23" s="5"/>
      <c r="G23" s="26" t="s">
        <v>36</v>
      </c>
      <c r="H23" s="19">
        <v>42</v>
      </c>
      <c r="I23" s="40"/>
      <c r="J23" s="18" t="s">
        <v>37</v>
      </c>
    </row>
    <row r="24" spans="2:10" ht="18.75">
      <c r="B24" s="9" t="s">
        <v>65</v>
      </c>
      <c r="C24" s="27">
        <v>0.5</v>
      </c>
      <c r="D24" s="18" t="s">
        <v>66</v>
      </c>
      <c r="F24" s="5"/>
      <c r="G24" s="26" t="s">
        <v>26</v>
      </c>
      <c r="H24" s="19">
        <f>I17</f>
        <v>360</v>
      </c>
      <c r="I24" s="40"/>
      <c r="J24" s="18" t="s">
        <v>29</v>
      </c>
    </row>
    <row r="25" spans="2:10" ht="19.5" thickBot="1">
      <c r="B25" s="9" t="s">
        <v>76</v>
      </c>
      <c r="C25" s="27">
        <v>0.4</v>
      </c>
      <c r="D25" s="18" t="s">
        <v>66</v>
      </c>
      <c r="F25" s="6"/>
      <c r="G25" s="30" t="s">
        <v>35</v>
      </c>
      <c r="H25" s="21"/>
      <c r="I25" s="41">
        <f>H22*H23+H24</f>
        <v>12330</v>
      </c>
      <c r="J25" s="45" t="s">
        <v>29</v>
      </c>
    </row>
    <row r="26" spans="2:10" ht="18.75">
      <c r="B26" s="9" t="s">
        <v>67</v>
      </c>
      <c r="C26" s="27">
        <v>0.3333333333333333</v>
      </c>
      <c r="D26" s="18" t="s">
        <v>66</v>
      </c>
      <c r="F26" s="5" t="s">
        <v>40</v>
      </c>
      <c r="G26" s="26"/>
      <c r="H26" s="19"/>
      <c r="I26" s="40"/>
      <c r="J26" s="18"/>
    </row>
    <row r="27" spans="2:10" ht="18.75">
      <c r="B27" s="9" t="s">
        <v>86</v>
      </c>
      <c r="C27" s="26">
        <v>0.002</v>
      </c>
      <c r="D27" s="18" t="s">
        <v>88</v>
      </c>
      <c r="F27" s="5"/>
      <c r="G27" s="26" t="s">
        <v>41</v>
      </c>
      <c r="H27" s="19">
        <v>16</v>
      </c>
      <c r="I27" s="40"/>
      <c r="J27" s="18" t="s">
        <v>43</v>
      </c>
    </row>
    <row r="28" spans="2:10" ht="18.75">
      <c r="B28" s="9" t="s">
        <v>87</v>
      </c>
      <c r="C28" s="26">
        <v>0.01</v>
      </c>
      <c r="D28" s="18" t="s">
        <v>89</v>
      </c>
      <c r="F28" s="5"/>
      <c r="G28" s="26" t="s">
        <v>35</v>
      </c>
      <c r="H28" s="19">
        <f>I25</f>
        <v>12330</v>
      </c>
      <c r="I28" s="40"/>
      <c r="J28" s="18" t="s">
        <v>29</v>
      </c>
    </row>
    <row r="29" spans="2:10" ht="19.5">
      <c r="B29" s="9" t="s">
        <v>98</v>
      </c>
      <c r="C29" s="27">
        <v>150</v>
      </c>
      <c r="D29" s="18" t="s">
        <v>97</v>
      </c>
      <c r="F29" s="5"/>
      <c r="G29" s="26" t="s">
        <v>42</v>
      </c>
      <c r="H29" s="19"/>
      <c r="I29" s="40">
        <f>H28/(H27*C12)</f>
        <v>0.770625</v>
      </c>
      <c r="J29" s="18" t="s">
        <v>44</v>
      </c>
    </row>
    <row r="30" spans="2:10" ht="24" thickBot="1">
      <c r="B30" s="9" t="s">
        <v>104</v>
      </c>
      <c r="C30" s="27">
        <v>0.5</v>
      </c>
      <c r="D30" s="18" t="s">
        <v>62</v>
      </c>
      <c r="F30" s="66" t="s">
        <v>45</v>
      </c>
      <c r="G30" s="69"/>
      <c r="H30" s="69"/>
      <c r="I30" s="69"/>
      <c r="J30" s="70"/>
    </row>
    <row r="31" spans="2:10" ht="18.75">
      <c r="B31" s="9" t="s">
        <v>108</v>
      </c>
      <c r="C31" s="27">
        <v>50</v>
      </c>
      <c r="D31" s="18" t="s">
        <v>106</v>
      </c>
      <c r="F31" s="38" t="s">
        <v>46</v>
      </c>
      <c r="G31" s="34" t="s">
        <v>4</v>
      </c>
      <c r="H31" s="35" t="s">
        <v>6</v>
      </c>
      <c r="I31" s="39" t="s">
        <v>7</v>
      </c>
      <c r="J31" s="44" t="s">
        <v>2</v>
      </c>
    </row>
    <row r="32" spans="2:10" ht="19.5">
      <c r="B32" s="9" t="s">
        <v>123</v>
      </c>
      <c r="C32" s="27">
        <v>10</v>
      </c>
      <c r="D32" s="18" t="s">
        <v>97</v>
      </c>
      <c r="F32" s="5"/>
      <c r="G32" s="26" t="s">
        <v>36</v>
      </c>
      <c r="H32" s="19">
        <v>42</v>
      </c>
      <c r="I32" s="40"/>
      <c r="J32" s="18" t="s">
        <v>37</v>
      </c>
    </row>
    <row r="33" spans="2:12" ht="19.5" thickBot="1">
      <c r="B33" s="10" t="s">
        <v>124</v>
      </c>
      <c r="C33" s="28">
        <v>35</v>
      </c>
      <c r="D33" s="16" t="s">
        <v>83</v>
      </c>
      <c r="F33" s="5"/>
      <c r="G33" s="26" t="s">
        <v>47</v>
      </c>
      <c r="H33" s="19">
        <f>C21</f>
        <v>20</v>
      </c>
      <c r="I33" s="40"/>
      <c r="J33" s="18" t="s">
        <v>50</v>
      </c>
      <c r="L33" s="15"/>
    </row>
    <row r="34" spans="6:10" ht="18.75">
      <c r="F34" s="5"/>
      <c r="G34" s="26" t="s">
        <v>48</v>
      </c>
      <c r="H34" s="19">
        <f>0.5</f>
        <v>0.5</v>
      </c>
      <c r="I34" s="40"/>
      <c r="J34" s="18" t="s">
        <v>49</v>
      </c>
    </row>
    <row r="35" spans="6:10" ht="19.5" thickBot="1">
      <c r="F35" s="6"/>
      <c r="G35" s="30" t="s">
        <v>51</v>
      </c>
      <c r="H35" s="21"/>
      <c r="I35" s="41">
        <f>H32*H33*H34/C12</f>
        <v>0.42</v>
      </c>
      <c r="J35" s="45" t="s">
        <v>52</v>
      </c>
    </row>
    <row r="36" spans="6:10" ht="18.75">
      <c r="F36" s="5" t="s">
        <v>55</v>
      </c>
      <c r="G36" s="26"/>
      <c r="H36" s="19"/>
      <c r="I36" s="40"/>
      <c r="J36" s="18"/>
    </row>
    <row r="37" spans="6:10" ht="18.75">
      <c r="F37" s="5"/>
      <c r="G37" s="26" t="s">
        <v>42</v>
      </c>
      <c r="H37" s="19">
        <f>I35</f>
        <v>0.42</v>
      </c>
      <c r="I37" s="40"/>
      <c r="J37" s="18" t="s">
        <v>44</v>
      </c>
    </row>
    <row r="38" spans="6:10" ht="18.75">
      <c r="F38" s="5"/>
      <c r="G38" s="26" t="s">
        <v>56</v>
      </c>
      <c r="H38" s="19">
        <v>12</v>
      </c>
      <c r="I38" s="40"/>
      <c r="J38" s="18" t="s">
        <v>58</v>
      </c>
    </row>
    <row r="39" spans="6:10" ht="19.5" thickBot="1">
      <c r="F39" s="6"/>
      <c r="G39" s="30" t="s">
        <v>59</v>
      </c>
      <c r="H39" s="21"/>
      <c r="I39" s="41">
        <f>H37*H38</f>
        <v>5.04</v>
      </c>
      <c r="J39" s="45" t="s">
        <v>52</v>
      </c>
    </row>
    <row r="40" spans="6:10" ht="18.75">
      <c r="F40" s="5" t="s">
        <v>60</v>
      </c>
      <c r="G40" s="26"/>
      <c r="H40" s="19"/>
      <c r="I40" s="40"/>
      <c r="J40" s="18"/>
    </row>
    <row r="41" spans="6:10" ht="18.75">
      <c r="F41" s="5"/>
      <c r="G41" s="26" t="s">
        <v>51</v>
      </c>
      <c r="H41" s="19">
        <f>I39</f>
        <v>5.04</v>
      </c>
      <c r="I41" s="40"/>
      <c r="J41" s="18" t="s">
        <v>52</v>
      </c>
    </row>
    <row r="42" spans="6:10" ht="19.5" thickBot="1">
      <c r="F42" s="6"/>
      <c r="G42" s="30" t="s">
        <v>61</v>
      </c>
      <c r="H42" s="21"/>
      <c r="I42" s="41">
        <f>H41*C24</f>
        <v>2.52</v>
      </c>
      <c r="J42" s="45" t="s">
        <v>52</v>
      </c>
    </row>
    <row r="43" spans="6:10" ht="18.75">
      <c r="F43" s="5" t="s">
        <v>68</v>
      </c>
      <c r="G43" s="26"/>
      <c r="H43" s="19"/>
      <c r="I43" s="40"/>
      <c r="J43" s="18"/>
    </row>
    <row r="44" spans="6:10" ht="18.75">
      <c r="F44" s="5"/>
      <c r="G44" s="26" t="s">
        <v>51</v>
      </c>
      <c r="H44" s="19">
        <f>I35</f>
        <v>0.42</v>
      </c>
      <c r="I44" s="40"/>
      <c r="J44" s="18" t="s">
        <v>52</v>
      </c>
    </row>
    <row r="45" spans="6:10" ht="18.75">
      <c r="F45" s="5"/>
      <c r="G45" s="26" t="s">
        <v>59</v>
      </c>
      <c r="H45" s="19">
        <f>I39</f>
        <v>5.04</v>
      </c>
      <c r="I45" s="40"/>
      <c r="J45" s="18" t="s">
        <v>52</v>
      </c>
    </row>
    <row r="46" spans="6:10" ht="18.75">
      <c r="F46" s="5"/>
      <c r="G46" s="26" t="s">
        <v>61</v>
      </c>
      <c r="H46" s="19">
        <f>I42</f>
        <v>2.52</v>
      </c>
      <c r="I46" s="40"/>
      <c r="J46" s="18" t="s">
        <v>52</v>
      </c>
    </row>
    <row r="47" spans="6:10" ht="19.5" thickBot="1">
      <c r="F47" s="6"/>
      <c r="G47" s="30" t="s">
        <v>69</v>
      </c>
      <c r="H47" s="21"/>
      <c r="I47" s="41">
        <f>SUM(H44:H46)</f>
        <v>7.98</v>
      </c>
      <c r="J47" s="45" t="s">
        <v>52</v>
      </c>
    </row>
    <row r="48" spans="6:10" ht="18.75">
      <c r="F48" s="5" t="s">
        <v>70</v>
      </c>
      <c r="G48" s="26"/>
      <c r="H48" s="19"/>
      <c r="I48" s="40"/>
      <c r="J48" s="18"/>
    </row>
    <row r="49" spans="6:10" ht="18.75">
      <c r="F49" s="5"/>
      <c r="G49" s="26" t="s">
        <v>69</v>
      </c>
      <c r="H49" s="19">
        <f>I47</f>
        <v>7.98</v>
      </c>
      <c r="I49" s="40"/>
      <c r="J49" s="18" t="s">
        <v>52</v>
      </c>
    </row>
    <row r="50" spans="6:10" ht="19.5" thickBot="1">
      <c r="F50" s="6"/>
      <c r="G50" s="30" t="s">
        <v>71</v>
      </c>
      <c r="H50" s="21"/>
      <c r="I50" s="41">
        <f>(H49*C25)^(1/3)</f>
        <v>1.4723835641908434</v>
      </c>
      <c r="J50" s="45" t="s">
        <v>62</v>
      </c>
    </row>
    <row r="51" spans="6:10" ht="18.75">
      <c r="F51" s="5" t="s">
        <v>72</v>
      </c>
      <c r="G51" s="26"/>
      <c r="H51" s="19"/>
      <c r="I51" s="40"/>
      <c r="J51" s="18"/>
    </row>
    <row r="52" spans="6:10" ht="18.75">
      <c r="F52" s="5"/>
      <c r="G52" s="26" t="s">
        <v>71</v>
      </c>
      <c r="H52" s="19">
        <f>I50</f>
        <v>1.4723835641908434</v>
      </c>
      <c r="I52" s="40"/>
      <c r="J52" s="18" t="s">
        <v>62</v>
      </c>
    </row>
    <row r="53" spans="6:10" ht="19.5" thickBot="1">
      <c r="F53" s="6"/>
      <c r="G53" s="30" t="s">
        <v>73</v>
      </c>
      <c r="H53" s="21"/>
      <c r="I53" s="41">
        <f>2.5*H52</f>
        <v>3.6809589104771083</v>
      </c>
      <c r="J53" s="45" t="s">
        <v>62</v>
      </c>
    </row>
    <row r="54" spans="6:10" ht="18.75">
      <c r="F54" s="5" t="s">
        <v>74</v>
      </c>
      <c r="G54" s="26"/>
      <c r="H54" s="19"/>
      <c r="I54" s="40"/>
      <c r="J54" s="18"/>
    </row>
    <row r="55" spans="6:10" ht="18.75">
      <c r="F55" s="5"/>
      <c r="G55" s="26" t="s">
        <v>73</v>
      </c>
      <c r="H55" s="19">
        <f>I53</f>
        <v>3.6809589104771083</v>
      </c>
      <c r="I55" s="40"/>
      <c r="J55" s="18"/>
    </row>
    <row r="56" spans="6:10" ht="19.5" thickBot="1">
      <c r="F56" s="6"/>
      <c r="G56" s="30" t="s">
        <v>63</v>
      </c>
      <c r="H56" s="21"/>
      <c r="I56" s="41">
        <f>2*H55/3</f>
        <v>2.4539726069847387</v>
      </c>
      <c r="J56" s="45" t="s">
        <v>62</v>
      </c>
    </row>
    <row r="57" spans="6:10" ht="18.75">
      <c r="F57" s="5" t="s">
        <v>75</v>
      </c>
      <c r="G57" s="26"/>
      <c r="H57" s="19"/>
      <c r="I57" s="40"/>
      <c r="J57" s="18"/>
    </row>
    <row r="58" spans="6:10" ht="18.75">
      <c r="F58" s="5"/>
      <c r="G58" s="26" t="s">
        <v>73</v>
      </c>
      <c r="H58" s="19">
        <f>I53</f>
        <v>3.6809589104771083</v>
      </c>
      <c r="I58" s="40"/>
      <c r="J58" s="18"/>
    </row>
    <row r="59" spans="6:10" ht="19.5" thickBot="1">
      <c r="F59" s="5"/>
      <c r="G59" s="26" t="s">
        <v>64</v>
      </c>
      <c r="H59" s="19"/>
      <c r="I59" s="40">
        <f>H58*C26</f>
        <v>1.2269863034923694</v>
      </c>
      <c r="J59" s="18" t="s">
        <v>62</v>
      </c>
    </row>
    <row r="60" spans="6:10" ht="27" thickBot="1">
      <c r="F60" s="63" t="s">
        <v>78</v>
      </c>
      <c r="G60" s="64"/>
      <c r="H60" s="64"/>
      <c r="I60" s="64"/>
      <c r="J60" s="65"/>
    </row>
    <row r="61" spans="6:10" ht="18.75">
      <c r="F61" s="5"/>
      <c r="G61" s="34" t="s">
        <v>4</v>
      </c>
      <c r="H61" s="37" t="s">
        <v>6</v>
      </c>
      <c r="I61" s="39" t="s">
        <v>7</v>
      </c>
      <c r="J61" s="46" t="s">
        <v>2</v>
      </c>
    </row>
    <row r="62" spans="6:10" ht="19.5">
      <c r="F62" s="5"/>
      <c r="G62" s="26" t="s">
        <v>81</v>
      </c>
      <c r="H62" s="19">
        <v>250</v>
      </c>
      <c r="I62" s="40"/>
      <c r="J62" s="18" t="s">
        <v>79</v>
      </c>
    </row>
    <row r="63" spans="6:10" ht="18.75">
      <c r="F63" s="5"/>
      <c r="G63" s="26" t="s">
        <v>82</v>
      </c>
      <c r="H63" s="19">
        <v>0.4</v>
      </c>
      <c r="I63" s="40"/>
      <c r="J63" s="18" t="s">
        <v>83</v>
      </c>
    </row>
    <row r="64" spans="6:10" ht="19.5">
      <c r="F64" s="5"/>
      <c r="G64" s="26" t="s">
        <v>80</v>
      </c>
      <c r="H64" s="19"/>
      <c r="I64" s="40">
        <f>H62*(1-H63)</f>
        <v>150</v>
      </c>
      <c r="J64" s="18" t="s">
        <v>79</v>
      </c>
    </row>
    <row r="65" spans="6:10" ht="24" thickBot="1">
      <c r="F65" s="66" t="s">
        <v>84</v>
      </c>
      <c r="G65" s="67"/>
      <c r="H65" s="67"/>
      <c r="I65" s="67"/>
      <c r="J65" s="68"/>
    </row>
    <row r="66" spans="6:10" ht="18.75">
      <c r="F66" s="5" t="s">
        <v>93</v>
      </c>
      <c r="G66" s="34" t="s">
        <v>4</v>
      </c>
      <c r="H66" s="35" t="s">
        <v>6</v>
      </c>
      <c r="I66" s="39" t="s">
        <v>7</v>
      </c>
      <c r="J66" s="44" t="s">
        <v>2</v>
      </c>
    </row>
    <row r="67" spans="6:10" ht="18.75">
      <c r="F67" s="5"/>
      <c r="G67" s="26" t="s">
        <v>85</v>
      </c>
      <c r="H67" s="19">
        <f>I29</f>
        <v>0.770625</v>
      </c>
      <c r="I67" s="40"/>
      <c r="J67" s="18" t="s">
        <v>44</v>
      </c>
    </row>
    <row r="68" spans="6:10" ht="18.75">
      <c r="F68" s="5"/>
      <c r="G68" s="26" t="s">
        <v>86</v>
      </c>
      <c r="H68" s="19">
        <f>C27</f>
        <v>0.002</v>
      </c>
      <c r="I68" s="40"/>
      <c r="J68" s="18" t="s">
        <v>88</v>
      </c>
    </row>
    <row r="69" spans="6:10" ht="18.75">
      <c r="F69" s="5"/>
      <c r="G69" s="26" t="s">
        <v>87</v>
      </c>
      <c r="H69" s="19">
        <f>C28</f>
        <v>0.01</v>
      </c>
      <c r="I69" s="40"/>
      <c r="J69" s="18" t="s">
        <v>89</v>
      </c>
    </row>
    <row r="70" spans="6:10" ht="19.5" thickBot="1">
      <c r="F70" s="6"/>
      <c r="G70" s="30" t="s">
        <v>91</v>
      </c>
      <c r="H70" s="21"/>
      <c r="I70" s="41">
        <f>H67/(H68*H69*C13)</f>
        <v>10.703124999999998</v>
      </c>
      <c r="J70" s="45" t="s">
        <v>92</v>
      </c>
    </row>
    <row r="71" spans="6:10" ht="18.75">
      <c r="F71" s="5" t="s">
        <v>94</v>
      </c>
      <c r="G71" s="26"/>
      <c r="H71" s="19"/>
      <c r="I71" s="40"/>
      <c r="J71" s="18"/>
    </row>
    <row r="72" spans="6:10" ht="19.5">
      <c r="F72" s="5"/>
      <c r="G72" s="26" t="s">
        <v>95</v>
      </c>
      <c r="H72" s="19">
        <f>I64</f>
        <v>150</v>
      </c>
      <c r="I72" s="40"/>
      <c r="J72" s="18" t="s">
        <v>79</v>
      </c>
    </row>
    <row r="73" spans="6:10" ht="18.75">
      <c r="F73" s="5"/>
      <c r="G73" s="26" t="s">
        <v>35</v>
      </c>
      <c r="H73" s="19">
        <f>I25</f>
        <v>12330</v>
      </c>
      <c r="I73" s="40"/>
      <c r="J73" s="18" t="s">
        <v>52</v>
      </c>
    </row>
    <row r="74" spans="6:10" ht="19.5">
      <c r="F74" s="5"/>
      <c r="G74" s="26" t="s">
        <v>96</v>
      </c>
      <c r="H74" s="19">
        <f>C29</f>
        <v>150</v>
      </c>
      <c r="I74" s="40"/>
      <c r="J74" s="18" t="s">
        <v>97</v>
      </c>
    </row>
    <row r="75" spans="6:10" ht="19.5" thickBot="1">
      <c r="F75" s="6"/>
      <c r="G75" s="30" t="s">
        <v>91</v>
      </c>
      <c r="H75" s="21"/>
      <c r="I75" s="41">
        <f>H72*H73/(H74*C14)</f>
        <v>12.33</v>
      </c>
      <c r="J75" s="45" t="s">
        <v>92</v>
      </c>
    </row>
    <row r="76" spans="6:10" ht="18.75">
      <c r="F76" s="5" t="s">
        <v>115</v>
      </c>
      <c r="G76" s="26"/>
      <c r="H76" s="19"/>
      <c r="I76" s="40"/>
      <c r="J76" s="18"/>
    </row>
    <row r="77" spans="6:10" ht="19.5" thickBot="1">
      <c r="F77" s="6"/>
      <c r="G77" s="30" t="s">
        <v>100</v>
      </c>
      <c r="H77" s="21"/>
      <c r="I77" s="41">
        <f>MAX(I70,I75)</f>
        <v>12.33</v>
      </c>
      <c r="J77" s="45" t="s">
        <v>92</v>
      </c>
    </row>
    <row r="78" spans="6:10" ht="18.75">
      <c r="F78" s="5" t="s">
        <v>112</v>
      </c>
      <c r="G78" s="26"/>
      <c r="H78" s="19"/>
      <c r="I78" s="40"/>
      <c r="J78" s="18"/>
    </row>
    <row r="79" spans="6:10" ht="18.75">
      <c r="F79" s="5"/>
      <c r="G79" s="26" t="s">
        <v>101</v>
      </c>
      <c r="H79" s="19">
        <f>I77</f>
        <v>12.33</v>
      </c>
      <c r="I79" s="40"/>
      <c r="J79" s="18" t="s">
        <v>92</v>
      </c>
    </row>
    <row r="80" spans="6:10" ht="18.75">
      <c r="F80" s="5"/>
      <c r="G80" s="26" t="s">
        <v>102</v>
      </c>
      <c r="H80" s="19">
        <f>C30</f>
        <v>0.5</v>
      </c>
      <c r="I80" s="40"/>
      <c r="J80" s="18" t="s">
        <v>62</v>
      </c>
    </row>
    <row r="81" spans="6:10" ht="19.5" thickBot="1">
      <c r="F81" s="6"/>
      <c r="G81" s="30" t="s">
        <v>113</v>
      </c>
      <c r="H81" s="21"/>
      <c r="I81" s="41">
        <f>H79/H80</f>
        <v>24.66</v>
      </c>
      <c r="J81" s="45" t="s">
        <v>62</v>
      </c>
    </row>
    <row r="82" spans="6:10" ht="18.75">
      <c r="F82" s="5" t="s">
        <v>109</v>
      </c>
      <c r="G82" s="26"/>
      <c r="H82" s="19"/>
      <c r="I82" s="40"/>
      <c r="J82" s="18"/>
    </row>
    <row r="83" spans="6:10" ht="18.75">
      <c r="F83" s="5"/>
      <c r="G83" s="26" t="s">
        <v>35</v>
      </c>
      <c r="H83" s="19">
        <f>I25</f>
        <v>12330</v>
      </c>
      <c r="I83" s="40"/>
      <c r="J83" s="18" t="s">
        <v>29</v>
      </c>
    </row>
    <row r="84" spans="6:10" ht="18.75">
      <c r="F84" s="5"/>
      <c r="G84" s="26" t="s">
        <v>105</v>
      </c>
      <c r="H84" s="19">
        <f>C31</f>
        <v>50</v>
      </c>
      <c r="I84" s="40"/>
      <c r="J84" s="18" t="s">
        <v>106</v>
      </c>
    </row>
    <row r="85" spans="6:10" ht="19.5" thickBot="1">
      <c r="F85" s="6"/>
      <c r="G85" s="30" t="s">
        <v>107</v>
      </c>
      <c r="H85" s="21"/>
      <c r="I85" s="41">
        <f>H83/H84</f>
        <v>246.6</v>
      </c>
      <c r="J85" s="45" t="s">
        <v>92</v>
      </c>
    </row>
    <row r="86" spans="6:10" ht="18.75">
      <c r="F86" s="5" t="s">
        <v>110</v>
      </c>
      <c r="G86" s="26"/>
      <c r="H86" s="19"/>
      <c r="I86" s="40"/>
      <c r="J86" s="18"/>
    </row>
    <row r="87" spans="6:10" ht="19.5">
      <c r="F87" s="5"/>
      <c r="G87" s="26" t="s">
        <v>80</v>
      </c>
      <c r="H87" s="19">
        <f>I64</f>
        <v>150</v>
      </c>
      <c r="I87" s="40"/>
      <c r="J87" s="18" t="s">
        <v>79</v>
      </c>
    </row>
    <row r="88" spans="6:10" ht="18.75">
      <c r="F88" s="5"/>
      <c r="G88" s="26" t="s">
        <v>35</v>
      </c>
      <c r="H88" s="19">
        <f>I25</f>
        <v>12330</v>
      </c>
      <c r="I88" s="40"/>
      <c r="J88" s="18" t="s">
        <v>52</v>
      </c>
    </row>
    <row r="89" spans="6:10" ht="19.5">
      <c r="F89" s="5"/>
      <c r="G89" s="26" t="s">
        <v>111</v>
      </c>
      <c r="H89" s="19">
        <f>C32</f>
        <v>10</v>
      </c>
      <c r="I89" s="40"/>
      <c r="J89" s="18" t="s">
        <v>97</v>
      </c>
    </row>
    <row r="90" spans="6:10" ht="19.5" thickBot="1">
      <c r="F90" s="6"/>
      <c r="G90" s="30"/>
      <c r="H90" s="21"/>
      <c r="I90" s="41">
        <f>(H88*H87)/(H89*C12)</f>
        <v>184.95</v>
      </c>
      <c r="J90" s="45" t="s">
        <v>92</v>
      </c>
    </row>
    <row r="91" spans="6:10" ht="18.75">
      <c r="F91" s="5" t="s">
        <v>114</v>
      </c>
      <c r="G91" s="26"/>
      <c r="H91" s="19"/>
      <c r="I91" s="40"/>
      <c r="J91" s="18"/>
    </row>
    <row r="92" spans="6:10" ht="19.5" thickBot="1">
      <c r="F92" s="6"/>
      <c r="G92" s="30" t="s">
        <v>117</v>
      </c>
      <c r="H92" s="21"/>
      <c r="I92" s="41">
        <f>MAX(I85,I90)</f>
        <v>246.6</v>
      </c>
      <c r="J92" s="45" t="s">
        <v>92</v>
      </c>
    </row>
    <row r="93" spans="6:10" ht="18.75">
      <c r="F93" s="5" t="s">
        <v>118</v>
      </c>
      <c r="G93" s="26"/>
      <c r="H93" s="19"/>
      <c r="I93" s="40"/>
      <c r="J93" s="18"/>
    </row>
    <row r="94" spans="6:10" ht="18.75">
      <c r="F94" s="5"/>
      <c r="G94" s="26" t="s">
        <v>119</v>
      </c>
      <c r="H94" s="19">
        <f>I92</f>
        <v>246.6</v>
      </c>
      <c r="I94" s="40"/>
      <c r="J94" s="18" t="s">
        <v>92</v>
      </c>
    </row>
    <row r="95" spans="6:10" ht="18.75">
      <c r="F95" s="5"/>
      <c r="G95" s="26" t="s">
        <v>103</v>
      </c>
      <c r="H95" s="19">
        <f>I81</f>
        <v>24.66</v>
      </c>
      <c r="I95" s="40"/>
      <c r="J95" s="18" t="s">
        <v>62</v>
      </c>
    </row>
    <row r="96" spans="6:10" ht="18.75">
      <c r="F96" s="5"/>
      <c r="G96" s="26" t="s">
        <v>116</v>
      </c>
      <c r="H96" s="19"/>
      <c r="I96" s="40">
        <f>H94/H95</f>
        <v>10</v>
      </c>
      <c r="J96" s="18" t="s">
        <v>62</v>
      </c>
    </row>
    <row r="97" spans="6:10" ht="24" thickBot="1">
      <c r="F97" s="12" t="s">
        <v>120</v>
      </c>
      <c r="G97" s="13"/>
      <c r="H97" s="13"/>
      <c r="I97" s="13"/>
      <c r="J97" s="14"/>
    </row>
    <row r="98" spans="6:10" ht="18.75">
      <c r="F98" s="5"/>
      <c r="G98" s="34" t="s">
        <v>4</v>
      </c>
      <c r="H98" s="35" t="s">
        <v>6</v>
      </c>
      <c r="I98" s="39" t="s">
        <v>7</v>
      </c>
      <c r="J98" s="44" t="s">
        <v>2</v>
      </c>
    </row>
    <row r="99" spans="6:10" ht="18.75">
      <c r="F99" s="5"/>
      <c r="G99" s="26" t="s">
        <v>127</v>
      </c>
      <c r="H99" s="19">
        <f>I96</f>
        <v>10</v>
      </c>
      <c r="I99" s="40"/>
      <c r="J99" s="18" t="s">
        <v>62</v>
      </c>
    </row>
    <row r="100" spans="6:10" ht="18.75">
      <c r="F100" s="5"/>
      <c r="G100" s="26" t="s">
        <v>113</v>
      </c>
      <c r="H100" s="19">
        <f>H95</f>
        <v>24.66</v>
      </c>
      <c r="I100" s="40"/>
      <c r="J100" s="18" t="s">
        <v>62</v>
      </c>
    </row>
    <row r="101" spans="6:10" ht="18.75">
      <c r="F101" s="5"/>
      <c r="G101" s="26" t="s">
        <v>121</v>
      </c>
      <c r="H101" s="19">
        <f>C30</f>
        <v>0.5</v>
      </c>
      <c r="I101" s="40"/>
      <c r="J101" s="18" t="s">
        <v>62</v>
      </c>
    </row>
    <row r="102" spans="6:10" ht="18.75">
      <c r="F102" s="5"/>
      <c r="G102" s="26" t="s">
        <v>122</v>
      </c>
      <c r="H102" s="19">
        <v>0.35</v>
      </c>
      <c r="I102" s="40"/>
      <c r="J102" s="18" t="s">
        <v>83</v>
      </c>
    </row>
    <row r="103" spans="6:10" ht="18.75">
      <c r="F103" s="5"/>
      <c r="G103" s="26" t="s">
        <v>35</v>
      </c>
      <c r="H103" s="19">
        <f>I25</f>
        <v>12330</v>
      </c>
      <c r="I103" s="40"/>
      <c r="J103" s="18" t="s">
        <v>29</v>
      </c>
    </row>
    <row r="104" spans="6:10" ht="19.5" thickBot="1">
      <c r="F104" s="8"/>
      <c r="G104" s="32" t="s">
        <v>125</v>
      </c>
      <c r="H104" s="20"/>
      <c r="I104" s="43">
        <f>(H99*H100*H101*H102)*C12/H103</f>
        <v>3.4999999999999996</v>
      </c>
      <c r="J104" s="16" t="s">
        <v>126</v>
      </c>
    </row>
  </sheetData>
  <sheetProtection/>
  <mergeCells count="9">
    <mergeCell ref="C6:D6"/>
    <mergeCell ref="C10:D10"/>
    <mergeCell ref="B19:D19"/>
    <mergeCell ref="F60:J60"/>
    <mergeCell ref="F65:J65"/>
    <mergeCell ref="L10:O10"/>
    <mergeCell ref="F3:J3"/>
    <mergeCell ref="F20:J20"/>
    <mergeCell ref="F30:J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Humboldt State University 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2010-11-07T19:52:20Z</dcterms:created>
  <dcterms:modified xsi:type="dcterms:W3CDTF">2010-12-02T18:46:03Z</dcterms:modified>
  <cp:category/>
  <cp:version/>
  <cp:contentType/>
  <cp:contentStatus/>
</cp:coreProperties>
</file>