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380" windowWidth="24520" windowHeight="9380" tabRatio="399" activeTab="2"/>
  </bookViews>
  <sheets>
    <sheet name="MATERIALS" sheetId="1" r:id="rId1"/>
    <sheet name="TAPE CALCULATOR" sheetId="2" r:id="rId2"/>
    <sheet name="CAMP DANGER CALCULATOR" sheetId="3" r:id="rId3"/>
  </sheets>
  <definedNames/>
  <calcPr fullCalcOnLoad="1"/>
</workbook>
</file>

<file path=xl/sharedStrings.xml><?xml version="1.0" encoding="utf-8"?>
<sst xmlns="http://schemas.openxmlformats.org/spreadsheetml/2006/main" count="98" uniqueCount="77">
  <si>
    <t>Length of the corner seams of the roof cone (where the roof cone has an edge, the hypotenuses join)</t>
  </si>
  <si>
    <t>Length of tape required for the tape anchors</t>
  </si>
  <si>
    <t>Number of tape anchors</t>
  </si>
  <si>
    <t>Total feet of tape required for each hexayurt assembly</t>
  </si>
  <si>
    <t>Slack</t>
  </si>
  <si>
    <t>Feet of slack (mishandled tape, do-overs, patches and so on)</t>
  </si>
  <si>
    <t>Total feet of tape</t>
  </si>
  <si>
    <t>step #</t>
  </si>
  <si>
    <t>category</t>
  </si>
  <si>
    <t>item</t>
  </si>
  <si>
    <t>2" tape</t>
  </si>
  <si>
    <t>3" tape</t>
  </si>
  <si>
    <t>4" tape</t>
  </si>
  <si>
    <t>6" tape</t>
  </si>
  <si>
    <t>seal</t>
  </si>
  <si>
    <t>walls</t>
  </si>
  <si>
    <t>triangle bases</t>
  </si>
  <si>
    <t>triangle tips</t>
  </si>
  <si>
    <t>wall hinge</t>
  </si>
  <si>
    <t>inseam, tight</t>
  </si>
  <si>
    <t>inseam, loose</t>
  </si>
  <si>
    <t>bookbind, loose</t>
  </si>
  <si>
    <t>bookbind, tight</t>
  </si>
  <si>
    <t>roof hinge</t>
  </si>
  <si>
    <t>final wall seal</t>
  </si>
  <si>
    <t>final roof seal</t>
  </si>
  <si>
    <t>assembly</t>
  </si>
  <si>
    <t>tape roof halves</t>
  </si>
  <si>
    <t>tape wall halves</t>
  </si>
  <si>
    <t>Tape ring</t>
  </si>
  <si>
    <t>tape ring</t>
  </si>
  <si>
    <t>Tape to tarp</t>
  </si>
  <si>
    <t>Outside</t>
  </si>
  <si>
    <t>I</t>
  </si>
  <si>
    <t>Door</t>
  </si>
  <si>
    <t>(estimate)</t>
  </si>
  <si>
    <t>Windows</t>
  </si>
  <si>
    <t>feet</t>
  </si>
  <si>
    <t>yards</t>
  </si>
  <si>
    <t>60 yard rolls</t>
  </si>
  <si>
    <t>Tape anchors</t>
  </si>
  <si>
    <t>Tape anchors-optional, but do make 12, not 6!</t>
  </si>
  <si>
    <t>waterproofing</t>
  </si>
  <si>
    <t>tape the tight hinges</t>
  </si>
  <si>
    <t>Inside- optional</t>
  </si>
  <si>
    <t>Number of 60 yard rolls of tape required to do this, just minimally!  Consider having a spare, for you and your friends.</t>
  </si>
  <si>
    <t>length</t>
  </si>
  <si>
    <t>repetitions</t>
  </si>
  <si>
    <t>fudge factor</t>
  </si>
  <si>
    <t>optional additions (in feet:)</t>
  </si>
  <si>
    <t>a mix of 1/2 3" tape and 1/2 6" tape works ok</t>
  </si>
  <si>
    <t xml:space="preserve">You'll need more tape for each time you assemble your hexayurt </t>
  </si>
  <si>
    <t>for the tape ring and tape- seal to the tarp, and the roof and wall halves going together.</t>
  </si>
  <si>
    <t xml:space="preserve">You will need about 3/4 of a roll of 6" tape for the next time you pop up your hexayurt, </t>
  </si>
  <si>
    <t>You'll need another 3/4 of a roll if you are using tape anchors.</t>
  </si>
  <si>
    <t>If you use tape anchors, you will need 2/3rds of a 6" roll of tape with each yurt-raising</t>
  </si>
  <si>
    <t>If you are making a semi-folding hexayurt, you need far less tape with each yurt-raising (see "Camp Danger Calculator" sheet at bottom of this page.)</t>
  </si>
  <si>
    <t>8' Hexayurt Classic Construction worksheet</t>
  </si>
  <si>
    <t>Number of 8' hexayurts to build</t>
  </si>
  <si>
    <t>All lengths are in feet unless otherwise marked</t>
  </si>
  <si>
    <t>Sheets of 4' x 8' board material required</t>
  </si>
  <si>
    <t>feet of tape per hexayurt – see the Tape Calculator worksheet in this spreadsheet for the detailed derivation of this number</t>
  </si>
  <si>
    <r>
      <t xml:space="preserve">Tape Calculator </t>
    </r>
    <r>
      <rPr>
        <i/>
        <sz val="10"/>
        <rFont val="Arial"/>
        <family val="2"/>
      </rPr>
      <t>per individual hexayurt</t>
    </r>
  </si>
  <si>
    <t>Taping the edges of each board</t>
  </si>
  <si>
    <t>Total tape</t>
  </si>
  <si>
    <t>Perimeter of each wall board (two 8' long sides, plus two 4' short sides = 24 ft)</t>
  </si>
  <si>
    <t>Number of wall boards</t>
  </si>
  <si>
    <t>Perimeter of each roof triangle (8' side, 4' side, plus the just-under-9' diagonal side = 19ft)</t>
  </si>
  <si>
    <t>Number of roof trianges (6 boards, cut in two, for 12)</t>
  </si>
  <si>
    <t>Feet of tape required to tape all seams</t>
  </si>
  <si>
    <t>Taping the hexayurt together in the field</t>
  </si>
  <si>
    <t>Tape one side of each seam</t>
  </si>
  <si>
    <t>Length of vertical seams on the wall</t>
  </si>
  <si>
    <t>Number of vertical seams on the wall</t>
  </si>
  <si>
    <t>Length of the seam between the top of the wall and the base of the roof</t>
  </si>
  <si>
    <t>Number of these seams</t>
  </si>
  <si>
    <t>Length of the seam down the middle of two roof triangles, which meet flat (forming isosceles triangles)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</si>
</sst>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Verdana"/>
      <family val="0"/>
    </font>
    <font>
      <sz val="10"/>
      <color indexed="23"/>
      <name val="Verdana"/>
      <family val="0"/>
    </font>
    <font>
      <b/>
      <sz val="10"/>
      <name val="Verdana"/>
      <family val="0"/>
    </font>
    <font>
      <b/>
      <sz val="10"/>
      <color indexed="23"/>
      <name val="Verdana"/>
      <family val="0"/>
    </font>
    <font>
      <sz val="10"/>
      <name val="Verdana"/>
      <family val="0"/>
    </font>
    <font>
      <i/>
      <sz val="10"/>
      <name val="Verdana"/>
      <family val="0"/>
    </font>
    <font>
      <i/>
      <sz val="10"/>
      <color indexed="23"/>
      <name val="Verdana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7" fontId="7" fillId="0" borderId="0" xfId="17" applyNumberFormat="1" applyFont="1" applyAlignment="1">
      <alignment/>
    </xf>
    <xf numFmtId="44" fontId="7" fillId="0" borderId="0" xfId="17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5" sqref="B5"/>
    </sheetView>
  </sheetViews>
  <sheetFormatPr defaultColWidth="11.7109375" defaultRowHeight="12.75"/>
  <sheetData>
    <row r="1" spans="1:3" ht="15">
      <c r="A1" s="17" t="s">
        <v>57</v>
      </c>
      <c r="B1" s="18"/>
      <c r="C1" s="18"/>
    </row>
    <row r="2" spans="1:3" ht="15">
      <c r="A2" s="18" t="s">
        <v>59</v>
      </c>
      <c r="B2" s="18"/>
      <c r="C2" s="18"/>
    </row>
    <row r="3" spans="1:3" ht="15">
      <c r="A3" s="18"/>
      <c r="B3" s="18"/>
      <c r="C3" s="18"/>
    </row>
    <row r="4" spans="1:3" ht="15">
      <c r="A4" s="18">
        <v>1</v>
      </c>
      <c r="B4" s="18" t="s">
        <v>58</v>
      </c>
      <c r="C4" s="18"/>
    </row>
    <row r="5" spans="1:3" ht="15">
      <c r="A5" s="18"/>
      <c r="B5" s="18"/>
      <c r="C5" s="18"/>
    </row>
    <row r="6" spans="1:3" ht="15">
      <c r="A6" s="18">
        <f>A4*12</f>
        <v>12</v>
      </c>
      <c r="B6" s="18" t="s">
        <v>60</v>
      </c>
      <c r="C6" s="18"/>
    </row>
    <row r="7" spans="1:3" ht="15">
      <c r="A7" s="18"/>
      <c r="B7" s="18"/>
      <c r="C7" s="18"/>
    </row>
    <row r="8" spans="1:3" ht="15">
      <c r="A8" s="18">
        <f>700*A4</f>
        <v>700</v>
      </c>
      <c r="B8" s="18" t="s">
        <v>61</v>
      </c>
      <c r="C8" s="18"/>
    </row>
    <row r="9" spans="1:3" ht="15">
      <c r="A9" s="18"/>
      <c r="B9" s="18">
        <f>CEILING(((A8/3)/60),1)</f>
        <v>4</v>
      </c>
      <c r="C9" s="18" t="s">
        <v>45</v>
      </c>
    </row>
    <row r="10" spans="1:3" ht="15">
      <c r="A10" s="18"/>
      <c r="B10" s="18"/>
      <c r="C10" s="18" t="s">
        <v>50</v>
      </c>
    </row>
    <row r="11" spans="1:3" ht="15">
      <c r="A11" s="18"/>
      <c r="B11" s="18"/>
      <c r="C11" s="18"/>
    </row>
    <row r="12" spans="1:3" ht="15">
      <c r="A12" s="18"/>
      <c r="B12" s="18" t="s">
        <v>51</v>
      </c>
      <c r="C12" s="18"/>
    </row>
    <row r="13" spans="1:3" ht="15">
      <c r="A13" s="18"/>
      <c r="B13" s="18" t="s">
        <v>56</v>
      </c>
      <c r="C13" s="18"/>
    </row>
    <row r="14" spans="1:3" ht="15">
      <c r="A14" s="18"/>
      <c r="B14" s="18" t="s">
        <v>55</v>
      </c>
      <c r="C14" s="18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8">
      <selection activeCell="A10" sqref="A10"/>
    </sheetView>
  </sheetViews>
  <sheetFormatPr defaultColWidth="11.7109375" defaultRowHeight="12.75"/>
  <sheetData>
    <row r="1" ht="12">
      <c r="B1" t="s">
        <v>62</v>
      </c>
    </row>
    <row r="2" spans="2:9" ht="12">
      <c r="B2" t="s">
        <v>63</v>
      </c>
      <c r="I2" t="s">
        <v>64</v>
      </c>
    </row>
    <row r="3" spans="1:2" ht="12">
      <c r="A3">
        <f>(2*8)+(2*4)</f>
        <v>24</v>
      </c>
      <c r="B3" t="s">
        <v>65</v>
      </c>
    </row>
    <row r="4" spans="1:9" ht="12">
      <c r="A4">
        <v>6</v>
      </c>
      <c r="B4" t="s">
        <v>66</v>
      </c>
      <c r="I4">
        <f>A3*A4</f>
        <v>144</v>
      </c>
    </row>
    <row r="6" spans="1:2" ht="12">
      <c r="A6">
        <f>8+4+9</f>
        <v>21</v>
      </c>
      <c r="B6" t="s">
        <v>67</v>
      </c>
    </row>
    <row r="7" spans="1:9" ht="12">
      <c r="A7">
        <v>12</v>
      </c>
      <c r="B7" t="s">
        <v>68</v>
      </c>
      <c r="I7">
        <f>A6*A7</f>
        <v>252</v>
      </c>
    </row>
    <row r="9" spans="1:2" ht="12">
      <c r="A9">
        <f>(A3*A4)+(A6*A7)</f>
        <v>396</v>
      </c>
      <c r="B9" t="s">
        <v>69</v>
      </c>
    </row>
    <row r="11" ht="12">
      <c r="B11" t="s">
        <v>70</v>
      </c>
    </row>
    <row r="12" spans="1:2" ht="12">
      <c r="A12">
        <v>1</v>
      </c>
      <c r="B12" t="s">
        <v>71</v>
      </c>
    </row>
    <row r="14" spans="1:2" ht="12">
      <c r="A14">
        <v>4</v>
      </c>
      <c r="B14" t="s">
        <v>72</v>
      </c>
    </row>
    <row r="15" spans="1:9" ht="12">
      <c r="A15">
        <v>6</v>
      </c>
      <c r="B15" t="s">
        <v>73</v>
      </c>
      <c r="I15">
        <f>A12*A14*A15</f>
        <v>24</v>
      </c>
    </row>
    <row r="17" spans="1:2" ht="12">
      <c r="A17">
        <v>8</v>
      </c>
      <c r="B17" t="s">
        <v>74</v>
      </c>
    </row>
    <row r="18" spans="1:9" ht="12">
      <c r="A18">
        <v>6</v>
      </c>
      <c r="B18" t="s">
        <v>75</v>
      </c>
      <c r="I18">
        <f>A12*A17*A18</f>
        <v>48</v>
      </c>
    </row>
    <row r="20" spans="1:2" ht="12">
      <c r="A20">
        <v>8</v>
      </c>
      <c r="B20" t="s">
        <v>76</v>
      </c>
    </row>
    <row r="21" spans="1:9" ht="12">
      <c r="A21">
        <v>6</v>
      </c>
      <c r="B21" t="s">
        <v>75</v>
      </c>
      <c r="I21">
        <f>A12*A20*A21</f>
        <v>48</v>
      </c>
    </row>
    <row r="23" spans="1:2" ht="12">
      <c r="A23">
        <v>9</v>
      </c>
      <c r="B23" t="s">
        <v>0</v>
      </c>
    </row>
    <row r="24" spans="1:9" ht="12">
      <c r="A24">
        <v>6</v>
      </c>
      <c r="B24" t="s">
        <v>75</v>
      </c>
      <c r="I24">
        <f>A12*A23*A24</f>
        <v>54</v>
      </c>
    </row>
    <row r="26" spans="1:2" ht="12">
      <c r="A26">
        <v>2</v>
      </c>
      <c r="B26" t="s">
        <v>1</v>
      </c>
    </row>
    <row r="27" spans="1:9" ht="12">
      <c r="A27">
        <v>12</v>
      </c>
      <c r="B27" t="s">
        <v>2</v>
      </c>
      <c r="I27">
        <f>A26*A27</f>
        <v>24</v>
      </c>
    </row>
    <row r="29" spans="1:2" ht="12">
      <c r="A29">
        <f>SUM(I15:I27)</f>
        <v>198</v>
      </c>
      <c r="B29" t="s">
        <v>3</v>
      </c>
    </row>
    <row r="30" ht="12">
      <c r="I30">
        <f>A32*A33</f>
        <v>100</v>
      </c>
    </row>
    <row r="32" spans="1:2" ht="12">
      <c r="A32">
        <v>1</v>
      </c>
      <c r="B32" t="s">
        <v>4</v>
      </c>
    </row>
    <row r="33" spans="1:2" ht="12">
      <c r="A33">
        <v>100</v>
      </c>
      <c r="B33" t="s">
        <v>5</v>
      </c>
    </row>
    <row r="35" spans="7:9" ht="12">
      <c r="G35" t="s">
        <v>6</v>
      </c>
      <c r="I35">
        <f>SUM(I4:I30)</f>
        <v>694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B7">
      <selection activeCell="D17" sqref="D17"/>
    </sheetView>
  </sheetViews>
  <sheetFormatPr defaultColWidth="11.7109375" defaultRowHeight="12.75"/>
  <cols>
    <col min="1" max="1" width="11.7109375" style="0" hidden="1" customWidth="1"/>
    <col min="2" max="2" width="5.421875" style="0" customWidth="1"/>
    <col min="4" max="4" width="20.140625" style="0" customWidth="1"/>
    <col min="5" max="5" width="7.140625" style="0" bestFit="1" customWidth="1"/>
    <col min="6" max="6" width="7.00390625" style="0" customWidth="1"/>
    <col min="7" max="7" width="7.7109375" style="0" customWidth="1"/>
    <col min="8" max="8" width="0.42578125" style="0" hidden="1" customWidth="1"/>
    <col min="9" max="9" width="5.8515625" style="0" customWidth="1"/>
    <col min="10" max="10" width="16.140625" style="0" hidden="1" customWidth="1"/>
    <col min="11" max="11" width="5.421875" style="0" customWidth="1"/>
  </cols>
  <sheetData>
    <row r="1" spans="8:10" ht="12.75">
      <c r="H1" s="2"/>
      <c r="J1" s="2"/>
    </row>
    <row r="2" spans="1:11" s="10" customFormat="1" ht="30.75" customHeight="1">
      <c r="A2" s="12"/>
      <c r="B2" s="12" t="s">
        <v>7</v>
      </c>
      <c r="C2" s="12" t="s">
        <v>8</v>
      </c>
      <c r="D2" s="12" t="s">
        <v>9</v>
      </c>
      <c r="E2" s="12" t="s">
        <v>46</v>
      </c>
      <c r="F2" s="12" t="s">
        <v>47</v>
      </c>
      <c r="G2" s="12" t="s">
        <v>48</v>
      </c>
      <c r="H2" s="13" t="s">
        <v>10</v>
      </c>
      <c r="I2" s="12" t="s">
        <v>11</v>
      </c>
      <c r="J2" s="13" t="s">
        <v>12</v>
      </c>
      <c r="K2" s="12" t="s">
        <v>13</v>
      </c>
    </row>
    <row r="3" spans="1:10" ht="12.75">
      <c r="A3">
        <v>1</v>
      </c>
      <c r="B3">
        <v>1</v>
      </c>
      <c r="C3" t="s">
        <v>14</v>
      </c>
      <c r="D3" t="s">
        <v>15</v>
      </c>
      <c r="E3">
        <v>8</v>
      </c>
      <c r="F3">
        <f>6*2</f>
        <v>12</v>
      </c>
      <c r="G3">
        <f aca="true" t="shared" si="0" ref="G3:G19">F3*0.5</f>
        <v>6</v>
      </c>
      <c r="H3" s="2">
        <f>E3*F3+G3</f>
        <v>102</v>
      </c>
      <c r="I3">
        <f>H3</f>
        <v>102</v>
      </c>
      <c r="J3" s="2"/>
    </row>
    <row r="4" spans="1:10" ht="12.75">
      <c r="A4">
        <v>2</v>
      </c>
      <c r="B4">
        <v>2</v>
      </c>
      <c r="C4" t="s">
        <v>14</v>
      </c>
      <c r="D4" t="s">
        <v>16</v>
      </c>
      <c r="E4">
        <v>4</v>
      </c>
      <c r="F4">
        <v>12</v>
      </c>
      <c r="G4">
        <f t="shared" si="0"/>
        <v>6</v>
      </c>
      <c r="H4" s="2">
        <f>E4*F4+G4</f>
        <v>54</v>
      </c>
      <c r="I4">
        <f>H4</f>
        <v>54</v>
      </c>
      <c r="J4" s="2"/>
    </row>
    <row r="5" spans="1:10" ht="12.75">
      <c r="A5">
        <v>3</v>
      </c>
      <c r="B5">
        <v>3</v>
      </c>
      <c r="C5" t="s">
        <v>14</v>
      </c>
      <c r="D5" t="s">
        <v>17</v>
      </c>
      <c r="E5">
        <v>1</v>
      </c>
      <c r="F5">
        <v>12</v>
      </c>
      <c r="G5">
        <f t="shared" si="0"/>
        <v>6</v>
      </c>
      <c r="H5" s="2">
        <f>E5*F5+G5</f>
        <v>18</v>
      </c>
      <c r="I5">
        <f>H5</f>
        <v>18</v>
      </c>
      <c r="J5" s="2"/>
    </row>
    <row r="6" spans="1:10" ht="12.75">
      <c r="A6">
        <v>4</v>
      </c>
      <c r="B6">
        <v>4</v>
      </c>
      <c r="C6" t="s">
        <v>18</v>
      </c>
      <c r="D6" t="s">
        <v>19</v>
      </c>
      <c r="E6">
        <v>4</v>
      </c>
      <c r="F6">
        <v>2</v>
      </c>
      <c r="G6">
        <f t="shared" si="0"/>
        <v>1</v>
      </c>
      <c r="H6" s="2">
        <f>E6*F6+G6</f>
        <v>9</v>
      </c>
      <c r="I6">
        <f>H6</f>
        <v>9</v>
      </c>
      <c r="J6" s="2"/>
    </row>
    <row r="7" spans="1:11" ht="12.75">
      <c r="A7">
        <v>5</v>
      </c>
      <c r="B7">
        <v>5</v>
      </c>
      <c r="C7" t="s">
        <v>18</v>
      </c>
      <c r="D7" t="s">
        <v>20</v>
      </c>
      <c r="E7">
        <v>4</v>
      </c>
      <c r="F7">
        <v>2</v>
      </c>
      <c r="G7">
        <f t="shared" si="0"/>
        <v>1</v>
      </c>
      <c r="H7" s="2"/>
      <c r="I7" s="4"/>
      <c r="J7" s="2">
        <f>I7</f>
        <v>0</v>
      </c>
      <c r="K7">
        <f>E7*F7+G7</f>
        <v>9</v>
      </c>
    </row>
    <row r="8" spans="1:11" ht="12.75">
      <c r="A8">
        <v>6</v>
      </c>
      <c r="B8">
        <v>6</v>
      </c>
      <c r="C8" t="s">
        <v>18</v>
      </c>
      <c r="D8" t="s">
        <v>21</v>
      </c>
      <c r="E8">
        <v>4</v>
      </c>
      <c r="F8">
        <v>2</v>
      </c>
      <c r="G8">
        <f t="shared" si="0"/>
        <v>1</v>
      </c>
      <c r="H8" s="2"/>
      <c r="J8" s="2"/>
      <c r="K8">
        <f>E8*F8+G8</f>
        <v>9</v>
      </c>
    </row>
    <row r="9" spans="1:11" ht="12.75">
      <c r="A9">
        <v>7</v>
      </c>
      <c r="B9">
        <v>7</v>
      </c>
      <c r="C9" t="s">
        <v>18</v>
      </c>
      <c r="D9" t="s">
        <v>22</v>
      </c>
      <c r="E9">
        <v>4</v>
      </c>
      <c r="F9">
        <v>2</v>
      </c>
      <c r="G9">
        <f t="shared" si="0"/>
        <v>1</v>
      </c>
      <c r="H9" s="2"/>
      <c r="J9" s="2">
        <f>K9</f>
        <v>9</v>
      </c>
      <c r="K9">
        <f>E9*F9+G9</f>
        <v>9</v>
      </c>
    </row>
    <row r="10" spans="1:10" ht="12.75">
      <c r="A10">
        <v>9</v>
      </c>
      <c r="B10">
        <v>8</v>
      </c>
      <c r="C10" t="s">
        <v>23</v>
      </c>
      <c r="D10" t="s">
        <v>20</v>
      </c>
      <c r="E10">
        <v>8.94</v>
      </c>
      <c r="F10">
        <v>6</v>
      </c>
      <c r="G10">
        <f t="shared" si="0"/>
        <v>3</v>
      </c>
      <c r="H10" s="2"/>
      <c r="I10">
        <f>J10</f>
        <v>56.64</v>
      </c>
      <c r="J10" s="2">
        <f>E10*F10+G10</f>
        <v>56.64</v>
      </c>
    </row>
    <row r="11" spans="1:11" ht="12.75">
      <c r="A11">
        <v>10</v>
      </c>
      <c r="B11">
        <v>9</v>
      </c>
      <c r="C11" t="s">
        <v>23</v>
      </c>
      <c r="D11" t="s">
        <v>21</v>
      </c>
      <c r="E11">
        <v>8.94</v>
      </c>
      <c r="F11">
        <v>6</v>
      </c>
      <c r="G11">
        <f t="shared" si="0"/>
        <v>3</v>
      </c>
      <c r="H11" s="2"/>
      <c r="J11" s="2">
        <f>E11*F11+G11</f>
        <v>56.64</v>
      </c>
      <c r="K11">
        <f>J11</f>
        <v>56.64</v>
      </c>
    </row>
    <row r="12" spans="1:10" ht="12.75">
      <c r="A12">
        <v>8</v>
      </c>
      <c r="B12">
        <v>10</v>
      </c>
      <c r="C12" t="s">
        <v>23</v>
      </c>
      <c r="D12" t="s">
        <v>19</v>
      </c>
      <c r="E12">
        <v>8</v>
      </c>
      <c r="F12">
        <v>4</v>
      </c>
      <c r="G12">
        <f t="shared" si="0"/>
        <v>2</v>
      </c>
      <c r="H12" s="2">
        <f>E12*F12+G12</f>
        <v>34</v>
      </c>
      <c r="I12">
        <f>H12</f>
        <v>34</v>
      </c>
      <c r="J12" s="2"/>
    </row>
    <row r="13" spans="1:11" ht="12.75">
      <c r="A13">
        <v>11</v>
      </c>
      <c r="B13">
        <v>11</v>
      </c>
      <c r="C13" t="s">
        <v>23</v>
      </c>
      <c r="D13" t="s">
        <v>22</v>
      </c>
      <c r="E13">
        <v>8</v>
      </c>
      <c r="F13">
        <v>4</v>
      </c>
      <c r="G13">
        <f t="shared" si="0"/>
        <v>2</v>
      </c>
      <c r="H13" s="2"/>
      <c r="J13" s="2">
        <f>E13*F13+G13</f>
        <v>34</v>
      </c>
      <c r="K13">
        <f>J13</f>
        <v>34</v>
      </c>
    </row>
    <row r="14" spans="1:10" ht="12.75">
      <c r="A14">
        <v>12</v>
      </c>
      <c r="B14">
        <v>12</v>
      </c>
      <c r="C14" t="s">
        <v>14</v>
      </c>
      <c r="D14" t="s">
        <v>24</v>
      </c>
      <c r="E14">
        <v>4</v>
      </c>
      <c r="F14">
        <v>4</v>
      </c>
      <c r="G14">
        <f t="shared" si="0"/>
        <v>2</v>
      </c>
      <c r="H14" s="2">
        <f>E14*F14+G14</f>
        <v>18</v>
      </c>
      <c r="I14">
        <f>H14</f>
        <v>18</v>
      </c>
      <c r="J14" s="2"/>
    </row>
    <row r="15" spans="1:10" ht="12.75">
      <c r="A15">
        <v>13</v>
      </c>
      <c r="B15">
        <v>13</v>
      </c>
      <c r="C15" t="s">
        <v>14</v>
      </c>
      <c r="D15" t="s">
        <v>25</v>
      </c>
      <c r="E15">
        <v>8</v>
      </c>
      <c r="F15">
        <v>4</v>
      </c>
      <c r="G15">
        <f t="shared" si="0"/>
        <v>2</v>
      </c>
      <c r="H15" s="2">
        <f>E15*F15+G15</f>
        <v>34</v>
      </c>
      <c r="I15">
        <f>H15</f>
        <v>34</v>
      </c>
      <c r="J15" s="2"/>
    </row>
    <row r="16" spans="2:13" ht="12.75">
      <c r="B16">
        <v>14</v>
      </c>
      <c r="C16" t="s">
        <v>26</v>
      </c>
      <c r="D16" t="s">
        <v>27</v>
      </c>
      <c r="E16">
        <v>8</v>
      </c>
      <c r="F16">
        <v>2</v>
      </c>
      <c r="G16">
        <f t="shared" si="0"/>
        <v>1</v>
      </c>
      <c r="H16" s="2"/>
      <c r="J16" s="2"/>
      <c r="K16" s="14">
        <f>E16*F16+G16</f>
        <v>17</v>
      </c>
      <c r="L16">
        <f>SUM(K16:K19)</f>
        <v>128</v>
      </c>
      <c r="M16" t="s">
        <v>53</v>
      </c>
    </row>
    <row r="17" spans="2:13" ht="12.75">
      <c r="B17">
        <v>15</v>
      </c>
      <c r="C17" t="s">
        <v>26</v>
      </c>
      <c r="D17" t="s">
        <v>28</v>
      </c>
      <c r="E17">
        <v>4</v>
      </c>
      <c r="F17">
        <v>2</v>
      </c>
      <c r="G17">
        <f t="shared" si="0"/>
        <v>1</v>
      </c>
      <c r="H17" s="2"/>
      <c r="J17" s="2"/>
      <c r="K17" s="15">
        <f>E17*F17+G17</f>
        <v>9</v>
      </c>
      <c r="L17" s="7">
        <f>L16/3/60</f>
        <v>0.711111111111111</v>
      </c>
      <c r="M17" t="s">
        <v>52</v>
      </c>
    </row>
    <row r="18" spans="1:13" ht="12.75">
      <c r="A18">
        <v>14</v>
      </c>
      <c r="B18">
        <v>16</v>
      </c>
      <c r="C18" t="s">
        <v>29</v>
      </c>
      <c r="D18" t="s">
        <v>30</v>
      </c>
      <c r="E18">
        <v>8</v>
      </c>
      <c r="F18">
        <v>6</v>
      </c>
      <c r="G18">
        <f t="shared" si="0"/>
        <v>3</v>
      </c>
      <c r="H18" s="2"/>
      <c r="J18" s="2"/>
      <c r="K18" s="15">
        <f>E18*F18+G18</f>
        <v>51</v>
      </c>
      <c r="M18" t="s">
        <v>54</v>
      </c>
    </row>
    <row r="19" spans="1:11" ht="12.75">
      <c r="A19">
        <v>15</v>
      </c>
      <c r="B19">
        <v>17</v>
      </c>
      <c r="C19" t="s">
        <v>31</v>
      </c>
      <c r="D19" t="s">
        <v>32</v>
      </c>
      <c r="E19">
        <v>8</v>
      </c>
      <c r="F19">
        <v>6</v>
      </c>
      <c r="G19">
        <f t="shared" si="0"/>
        <v>3</v>
      </c>
      <c r="H19" s="2"/>
      <c r="J19" s="2"/>
      <c r="K19" s="16">
        <f>E19*F19+G19</f>
        <v>51</v>
      </c>
    </row>
    <row r="20" spans="1:11" ht="12.75">
      <c r="A20" t="s">
        <v>33</v>
      </c>
      <c r="B20">
        <v>19</v>
      </c>
      <c r="C20" t="s">
        <v>34</v>
      </c>
      <c r="D20" t="s">
        <v>35</v>
      </c>
      <c r="E20">
        <v>20</v>
      </c>
      <c r="H20" s="2"/>
      <c r="I20">
        <v>20</v>
      </c>
      <c r="J20" s="2"/>
      <c r="K20">
        <f>E20</f>
        <v>20</v>
      </c>
    </row>
    <row r="21" spans="1:11" ht="12.75">
      <c r="A21">
        <v>18</v>
      </c>
      <c r="B21">
        <v>20</v>
      </c>
      <c r="C21" t="s">
        <v>36</v>
      </c>
      <c r="D21" t="s">
        <v>35</v>
      </c>
      <c r="E21">
        <v>10</v>
      </c>
      <c r="H21" s="2"/>
      <c r="I21">
        <v>10</v>
      </c>
      <c r="J21" s="2"/>
      <c r="K21">
        <f>E21</f>
        <v>10</v>
      </c>
    </row>
    <row r="22" spans="8:10" ht="12.75">
      <c r="H22" s="2"/>
      <c r="J22" s="2"/>
    </row>
    <row r="23" spans="7:11" ht="12.75">
      <c r="G23" s="11" t="s">
        <v>37</v>
      </c>
      <c r="H23" s="2"/>
      <c r="I23" s="3">
        <f>SUM(I3:I22)</f>
        <v>355.64</v>
      </c>
      <c r="J23" s="3">
        <f>SUM(J3:J22)</f>
        <v>156.28</v>
      </c>
      <c r="K23" s="3">
        <f>SUM(K3:K22)</f>
        <v>275.64</v>
      </c>
    </row>
    <row r="24" spans="7:11" ht="12.75">
      <c r="G24" s="11" t="s">
        <v>38</v>
      </c>
      <c r="H24" s="2"/>
      <c r="I24" s="5">
        <f>I23/3</f>
        <v>118.54666666666667</v>
      </c>
      <c r="J24" s="6">
        <f>J23/3</f>
        <v>52.093333333333334</v>
      </c>
      <c r="K24" s="5">
        <f>K23/3</f>
        <v>91.88</v>
      </c>
    </row>
    <row r="25" spans="7:11" ht="12.75">
      <c r="G25" s="11" t="s">
        <v>39</v>
      </c>
      <c r="H25" s="2"/>
      <c r="I25" s="7">
        <f>I24/60</f>
        <v>1.9757777777777779</v>
      </c>
      <c r="J25" s="7">
        <f>J24/60</f>
        <v>0.8682222222222222</v>
      </c>
      <c r="K25" s="7">
        <f>K24/60</f>
        <v>1.5313333333333332</v>
      </c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2.75">
      <c r="B28" s="8">
        <v>21</v>
      </c>
      <c r="C28" s="8" t="s">
        <v>40</v>
      </c>
      <c r="D28" s="8" t="s">
        <v>41</v>
      </c>
      <c r="E28" s="8">
        <v>16</v>
      </c>
      <c r="F28" s="8">
        <v>6</v>
      </c>
      <c r="G28" s="8">
        <f>F28*4</f>
        <v>24</v>
      </c>
      <c r="H28" s="9"/>
      <c r="I28" s="8"/>
      <c r="J28" s="9"/>
      <c r="K28" s="8">
        <f>E28*F28+G28</f>
        <v>120</v>
      </c>
    </row>
    <row r="29" spans="2:11" ht="12.75">
      <c r="B29" s="8">
        <v>22</v>
      </c>
      <c r="C29" s="8" t="s">
        <v>42</v>
      </c>
      <c r="D29" s="8" t="s">
        <v>43</v>
      </c>
      <c r="E29" s="8">
        <v>16</v>
      </c>
      <c r="F29" s="8">
        <v>2</v>
      </c>
      <c r="G29" s="8">
        <f>F29*4</f>
        <v>8</v>
      </c>
      <c r="H29" s="9"/>
      <c r="I29" s="8">
        <f>E29*F29+G29</f>
        <v>40</v>
      </c>
      <c r="J29" s="9"/>
      <c r="K29" s="8"/>
    </row>
    <row r="30" spans="1:11" ht="12.75">
      <c r="A30">
        <v>16</v>
      </c>
      <c r="B30" s="8">
        <v>23</v>
      </c>
      <c r="C30" s="8" t="s">
        <v>31</v>
      </c>
      <c r="D30" s="8" t="s">
        <v>44</v>
      </c>
      <c r="E30" s="8">
        <v>8</v>
      </c>
      <c r="F30" s="8">
        <v>6</v>
      </c>
      <c r="G30" s="8">
        <f>F30*0.5</f>
        <v>3</v>
      </c>
      <c r="H30" s="9"/>
      <c r="I30" s="8"/>
      <c r="J30" s="9"/>
      <c r="K30" s="8">
        <f>E30*F30+G30</f>
        <v>51</v>
      </c>
    </row>
    <row r="31" spans="8:10" ht="12.75">
      <c r="H31" s="2"/>
      <c r="J31" s="2"/>
    </row>
    <row r="32" spans="7:11" ht="12.75">
      <c r="G32" s="11" t="s">
        <v>49</v>
      </c>
      <c r="H32" s="2"/>
      <c r="I32" s="1">
        <f>I23+SUM(I28:I30)</f>
        <v>395.64</v>
      </c>
      <c r="J32" s="1">
        <f>J23+SUM(J28:J30)</f>
        <v>156.28</v>
      </c>
      <c r="K32" s="1">
        <f>K23+SUM(K28:K30)</f>
        <v>446.64</v>
      </c>
    </row>
    <row r="33" spans="7:11" ht="12.75">
      <c r="G33" s="11" t="s">
        <v>38</v>
      </c>
      <c r="H33" s="2"/>
      <c r="I33" s="5">
        <f>I32/3</f>
        <v>131.88</v>
      </c>
      <c r="J33" s="6">
        <f>J32/3</f>
        <v>52.093333333333334</v>
      </c>
      <c r="K33" s="5">
        <f>K32/3</f>
        <v>148.88</v>
      </c>
    </row>
    <row r="34" spans="7:11" ht="12.75">
      <c r="G34" s="11" t="s">
        <v>39</v>
      </c>
      <c r="H34" s="2"/>
      <c r="I34" s="7">
        <f>I33/60</f>
        <v>2.198</v>
      </c>
      <c r="J34" s="7">
        <f>J33/60</f>
        <v>0.8682222222222222</v>
      </c>
      <c r="K34" s="7">
        <f>K33/60</f>
        <v>2.481333333333333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Juliana Leyda</cp:lastModifiedBy>
  <dcterms:created xsi:type="dcterms:W3CDTF">2011-06-02T06:42:37Z</dcterms:created>
  <cp:category/>
  <cp:version/>
  <cp:contentType/>
  <cp:contentStatus/>
</cp:coreProperties>
</file>