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8830" windowHeight="6705" activeTab="0"/>
  </bookViews>
  <sheets>
    <sheet name="1.Home" sheetId="1" r:id="rId1"/>
    <sheet name="2.Introduction" sheetId="2" r:id="rId2"/>
    <sheet name="3.Input Page" sheetId="3" r:id="rId3"/>
    <sheet name="4.Executive Summary" sheetId="4" r:id="rId4"/>
    <sheet name="5.Projected Savings" sheetId="5" r:id="rId5"/>
    <sheet name="6.Assumptions&amp;References" sheetId="6" r:id="rId6"/>
  </sheets>
  <definedNames>
    <definedName name="Assump1">'6.Assumptions&amp;References'!$C$9</definedName>
    <definedName name="Assump10">'6.Assumptions&amp;References'!$C$41</definedName>
    <definedName name="Assump11">'6.Assumptions&amp;References'!#REF!</definedName>
    <definedName name="Assump2">'6.Assumptions&amp;References'!$C$11</definedName>
    <definedName name="Assump3">'6.Assumptions&amp;References'!$C$15</definedName>
    <definedName name="Assump4">'6.Assumptions&amp;References'!$C$18</definedName>
    <definedName name="Assump5">'6.Assumptions&amp;References'!$C$22</definedName>
    <definedName name="Assump6">'6.Assumptions&amp;References'!$C$25</definedName>
    <definedName name="Assump7">'6.Assumptions&amp;References'!$C$28</definedName>
    <definedName name="Assump8">'6.Assumptions&amp;References'!$C$36</definedName>
    <definedName name="Assump9">'6.Assumptions&amp;References'!$C$38</definedName>
    <definedName name="baseline_energy_cost">'3.Input Page'!$E$9</definedName>
    <definedName name="days_year">'3.Input Page'!$E$19</definedName>
    <definedName name="Electricity_inflation_assumption">'6.Assumptions&amp;References'!$C$38</definedName>
    <definedName name="energy_cost_assumption">'6.Assumptions&amp;References'!$C$9</definedName>
    <definedName name="energy_reduction_factor">'3.Input Page'!$E$20</definedName>
    <definedName name="ERF_assumption">'6.Assumptions&amp;References'!$C$11</definedName>
    <definedName name="hours_day">'3.Input Page'!$E$18</definedName>
    <definedName name="instal_time">'3.Input Page'!$E$22</definedName>
    <definedName name="labor_inflation_assumption">'6.Assumptions&amp;References'!$C$36</definedName>
    <definedName name="labour_cost">'3.Input Page'!$E$10</definedName>
    <definedName name="labour_cost_assumption">'6.Assumptions&amp;References'!$C$22</definedName>
    <definedName name="labour_time_assumption">'6.Assumptions&amp;References'!$C$25</definedName>
    <definedName name="No_Machines">'3.Input Page'!$E$16</definedName>
    <definedName name="Power_Usage">'3.Input Page'!$E$17</definedName>
    <definedName name="_xlnm.Print_Area" localSheetId="0">'1.Home'!$C$3:$K$50</definedName>
    <definedName name="_xlnm.Print_Area" localSheetId="1">'2.Introduction'!$C$3:$L$48</definedName>
    <definedName name="_xlnm.Print_Area" localSheetId="2">'3.Input Page'!$C$3:$N$22</definedName>
    <definedName name="_xlnm.Print_Area" localSheetId="3">'4.Executive Summary'!$C$3:$S$39</definedName>
    <definedName name="_xlnm.Print_Area" localSheetId="4">'5.Projected Savings'!$C$3:$J$37</definedName>
    <definedName name="_xlnm.Print_Area" localSheetId="5">'6.Assumptions&amp;References'!$C$3:$S$44</definedName>
    <definedName name="Risk_free_RR">'3.Input Page'!#REF!</definedName>
    <definedName name="ROT_assumption">'6.Assumptions&amp;References'!$C$28</definedName>
    <definedName name="Sensor_cost">'3.Input Page'!$E$21</definedName>
    <definedName name="sensor_cost_assumption">'6.Assumptions&amp;References'!$C$15</definedName>
    <definedName name="warranty_assumption">'6.Assumptions&amp;References'!$C$18</definedName>
    <definedName name="year1_energy_cost">'3.Input Page'!$F$9</definedName>
    <definedName name="year10_energy_cost">'3.Input Page'!#REF!</definedName>
    <definedName name="year11_energy_cost">'3.Input Page'!#REF!</definedName>
    <definedName name="year12_energy_cost">'3.Input Page'!$L$9</definedName>
    <definedName name="year13_energy_cost">'3.Input Page'!$M$9</definedName>
    <definedName name="year14_energy_cost">'3.Input Page'!$N$9</definedName>
    <definedName name="year15_energy_cost">'3.Input Page'!$O$9</definedName>
    <definedName name="year2_energy_cost">'3.Input Page'!$G$9</definedName>
    <definedName name="year3_energy_cost">'3.Input Page'!$H$9</definedName>
    <definedName name="year4_energy_cost">'3.Input Page'!$I$9</definedName>
    <definedName name="year5_energy_cost">'3.Input Page'!$J$9</definedName>
    <definedName name="year6_energy_cost">'3.Input Page'!#REF!</definedName>
    <definedName name="year7_energy_cost">'3.Input Page'!#REF!</definedName>
    <definedName name="year8_energy_cost">'3.Input Page'!$K$9</definedName>
    <definedName name="year9_energy_cost">'3.Input Page'!#REF!</definedName>
  </definedNames>
  <calcPr fullCalcOnLoad="1"/>
</workbook>
</file>

<file path=xl/sharedStrings.xml><?xml version="1.0" encoding="utf-8"?>
<sst xmlns="http://schemas.openxmlformats.org/spreadsheetml/2006/main" count="175" uniqueCount="128">
  <si>
    <t>Operation Values</t>
  </si>
  <si>
    <t>3 year</t>
  </si>
  <si>
    <t>4 year</t>
  </si>
  <si>
    <t>5 year</t>
  </si>
  <si>
    <t>1 year</t>
  </si>
  <si>
    <t>2 year</t>
  </si>
  <si>
    <t xml:space="preserve">Electricity Inflation </t>
  </si>
  <si>
    <t>No. of Vending Machines</t>
  </si>
  <si>
    <t>Power Usage (kW)</t>
  </si>
  <si>
    <t>Days of use per Year</t>
  </si>
  <si>
    <t>Hours of use per Day</t>
  </si>
  <si>
    <t>Sensor Cost</t>
  </si>
  <si>
    <t>Installation Time (h)</t>
  </si>
  <si>
    <t>Cost of Electricity ($/kWh)</t>
  </si>
  <si>
    <t>Baseline</t>
  </si>
  <si>
    <t>Year 1</t>
  </si>
  <si>
    <t>Year 2</t>
  </si>
  <si>
    <t>Year 3</t>
  </si>
  <si>
    <t>Year 4</t>
  </si>
  <si>
    <t>Year 5</t>
  </si>
  <si>
    <t>Energy Reduction Factor</t>
  </si>
  <si>
    <t>Motion Sensor Controlled Vending Machines  - Assumptions &amp; References</t>
  </si>
  <si>
    <t>5 years</t>
  </si>
  <si>
    <t>Energy Reduction through using Motion Sensing Vending Machine</t>
  </si>
  <si>
    <t>179.00  -&gt; 200.48</t>
  </si>
  <si>
    <t>º Reduce the operating temperature of the machine if appropriate</t>
  </si>
  <si>
    <t>º Locate the machine away from heat sources in cooler areas</t>
  </si>
  <si>
    <t>Disclaimer:</t>
  </si>
  <si>
    <t>º Regularly clean coolant coils and ensure machine is properly maintained</t>
  </si>
  <si>
    <t>Energy Saving Alternatives:</t>
  </si>
  <si>
    <t>º Eliminate the use of vending machines in building if possible</t>
  </si>
  <si>
    <t>CO2 Emission Rate (kg / kWh)</t>
  </si>
  <si>
    <t>Welcome to Your ECM Calculator</t>
  </si>
  <si>
    <t>Last Modified by User:</t>
  </si>
  <si>
    <r>
      <rPr>
        <sz val="11"/>
        <color indexed="12"/>
        <rFont val="Calibri"/>
        <family val="2"/>
      </rPr>
      <t>For the most recent version of this ECM, and links to other useful analysis tools, please click here to go to</t>
    </r>
    <r>
      <rPr>
        <u val="single"/>
        <sz val="11"/>
        <color indexed="12"/>
        <rFont val="Calibri"/>
        <family val="2"/>
      </rPr>
      <t xml:space="preserve"> http://www.appropedia.org/Category:ECM</t>
    </r>
  </si>
  <si>
    <t>This template last modified on:</t>
  </si>
  <si>
    <r>
      <t xml:space="preserve">This spreadsheet consists of six sheets, or tabs, including this </t>
    </r>
    <r>
      <rPr>
        <b/>
        <sz val="11"/>
        <color indexed="8"/>
        <rFont val="Calibri"/>
        <family val="2"/>
      </rPr>
      <t>Home</t>
    </r>
    <r>
      <rPr>
        <sz val="11"/>
        <color indexed="8"/>
        <rFont val="Calibri"/>
        <family val="2"/>
      </rPr>
      <t xml:space="preserve"> sheet.  The </t>
    </r>
    <r>
      <rPr>
        <b/>
        <sz val="11"/>
        <color indexed="8"/>
        <rFont val="Calibri"/>
        <family val="2"/>
      </rPr>
      <t>Intro</t>
    </r>
    <r>
      <rPr>
        <sz val="11"/>
        <color indexed="8"/>
        <rFont val="Calibri"/>
        <family val="2"/>
      </rPr>
      <t xml:space="preserve"> sheet provides an overview of the ECM and an example.  On the </t>
    </r>
    <r>
      <rPr>
        <b/>
        <sz val="11"/>
        <color indexed="8"/>
        <rFont val="Calibri"/>
        <family val="2"/>
      </rPr>
      <t>Input</t>
    </r>
    <r>
      <rPr>
        <sz val="11"/>
        <color indexed="8"/>
        <rFont val="Calibri"/>
        <family val="2"/>
      </rPr>
      <t xml:space="preserve"> sheet,  enter the best estimates for your business in the orange cells (and change default purple cells if required).  A summary of your costs and benefits based on the values entered in the Input sheet are provided on the </t>
    </r>
    <r>
      <rPr>
        <b/>
        <sz val="11"/>
        <color indexed="8"/>
        <rFont val="Calibri"/>
        <family val="2"/>
      </rPr>
      <t>Executive Summary</t>
    </r>
    <r>
      <rPr>
        <sz val="11"/>
        <color indexed="8"/>
        <rFont val="Calibri"/>
        <family val="2"/>
      </rPr>
      <t xml:space="preserve"> sheet. The detailed economic and environmental analyses behind the executive summary results appear on the </t>
    </r>
    <r>
      <rPr>
        <b/>
        <sz val="11"/>
        <color indexed="8"/>
        <rFont val="Calibri"/>
        <family val="2"/>
      </rPr>
      <t>Savings Projection</t>
    </r>
    <r>
      <rPr>
        <sz val="11"/>
        <color indexed="8"/>
        <rFont val="Calibri"/>
        <family val="2"/>
      </rPr>
      <t xml:space="preserve"> sheet, which shows financial and environmental metrics. Assumptions underlying the calculations and explanations of the defaults (such as electricity costs and emissions) are found on the </t>
    </r>
    <r>
      <rPr>
        <b/>
        <sz val="11"/>
        <color indexed="8"/>
        <rFont val="Calibri"/>
        <family val="2"/>
      </rPr>
      <t>Assumptions &amp; Sources</t>
    </r>
    <r>
      <rPr>
        <sz val="11"/>
        <color indexed="8"/>
        <rFont val="Calibri"/>
        <family val="2"/>
      </rPr>
      <t xml:space="preserve"> sheet, and may need to be adjusted for your organization.  The ECM calculator has been designed primarily for electronic use, but can be printed if necessary.  Printing defaults have been setup such that all pages will fit on standard Letter or A4 paper and will rotate (landscape vs. portrait) automatically as necessary. </t>
    </r>
  </si>
  <si>
    <t>Legend</t>
  </si>
  <si>
    <t>Headings</t>
  </si>
  <si>
    <t>green</t>
  </si>
  <si>
    <t>Input Cells</t>
  </si>
  <si>
    <t>orange</t>
  </si>
  <si>
    <t>Default Values</t>
  </si>
  <si>
    <t>purple</t>
  </si>
  <si>
    <t>Summary Charts</t>
  </si>
  <si>
    <t>blue</t>
  </si>
  <si>
    <t xml:space="preserve">Disclaimer:  </t>
  </si>
  <si>
    <t xml:space="preserve">This analysis is conducted based on carefully considered assumptions and calculations in anticipation of use by an audience with the widest possible selection of applications. As such, various assumptions may not be applicable to your particular organization, and you are encouraged to read them carefully. To use this tool effectively, detailed instructions are included on the Introduction tab. </t>
  </si>
  <si>
    <t>In this ECM, we calculate straightforward financial and environmental benefits. Depending on the ECM, your organization may enjoy additional financial benefits not included here such as those from government rebates and incentives, and those arising from lower operating costs, such as reduced waste or water usage.  This ECM may also relate to your organization’s corporate social responsibility initiatives. Again, depending on the ECM, this increased goodwill may result from donations of your used equipment to not-for-profit organizations, the reduction of toxic materials, and so on. We encourage you to consider these additional benefits when making the case for your proposed ECMs.</t>
  </si>
  <si>
    <t>The information provided here is for informational purposes only. By no means is any information presented herein intended to substitute for the advice which may be provided to you by a professional. We make no warranties of any kind, express or implied, about the completeness, accuracy, or reliability of the data or calculations. For this reason, Queen's University and/or participants of the "Green IT" Project cannot be held responsible for any mistakes or deficiencies in the data or calculations.</t>
  </si>
  <si>
    <t>Please click here to view the complete list of Assumptions.</t>
  </si>
  <si>
    <t>Continue with your analysis by proceeding to the Instructions.</t>
  </si>
  <si>
    <t>ECM033 - Vending machines</t>
  </si>
  <si>
    <t>Please refer to disclaimer on the Home tab.</t>
  </si>
  <si>
    <t>Please review the disclaimer on the Home tab.</t>
  </si>
  <si>
    <t>This template last modified:</t>
  </si>
  <si>
    <t>Assumptions &amp; References</t>
  </si>
  <si>
    <t>Variable name</t>
  </si>
  <si>
    <t>Inflation Rates</t>
  </si>
  <si>
    <t xml:space="preserve">Last modified by user: </t>
  </si>
  <si>
    <t>Assump7</t>
  </si>
  <si>
    <t>Projected Savings</t>
  </si>
  <si>
    <t>Last modified by user:</t>
  </si>
  <si>
    <r>
      <t xml:space="preserve">The risk free rates of return employed for discounting are 1 year - 0.0049, 2 year - 0.0206,  3 year - 0.0326, 4 year- 0.0369, 5 year- 0.0369.  The risk free rates of return for year 6 to year 14 was estimated using the trendline as shown on the right. T-bill or Canadian bond rates on Sept. 23 2009 from Bank of Canada.                        </t>
    </r>
  </si>
  <si>
    <t>Portions of this calculator are locked to prevent accidental edits. To unlock, enter password "greenit". To obtain the most recently verified version of this calculator please visit the link on the Home tab.</t>
  </si>
  <si>
    <t>Assump1</t>
  </si>
  <si>
    <t>Assump4</t>
  </si>
  <si>
    <t>Current annual energy cost ($/year)</t>
  </si>
  <si>
    <t>Current annual energy usage (kWh/year)</t>
  </si>
  <si>
    <t>Modified annual energy usage (kWh/year)</t>
  </si>
  <si>
    <t>Modified annual energy cost ($/year)</t>
  </si>
  <si>
    <t>Energy savings by adding motion sensor technology (kWh/year)</t>
  </si>
  <si>
    <t>Financial savings by adding motion sensor technology ($/year)</t>
  </si>
  <si>
    <t>Regular replacement cost at end of warrantied life ($/year)</t>
  </si>
  <si>
    <r>
      <t>Normal CO2</t>
    </r>
    <r>
      <rPr>
        <b/>
        <vertAlign val="subscript"/>
        <sz val="11"/>
        <color indexed="8"/>
        <rFont val="Calibri"/>
        <family val="2"/>
      </rPr>
      <t xml:space="preserve"> </t>
    </r>
    <r>
      <rPr>
        <b/>
        <sz val="11"/>
        <color indexed="8"/>
        <rFont val="Calibri"/>
        <family val="2"/>
      </rPr>
      <t>Emissions (kg)</t>
    </r>
  </si>
  <si>
    <t>Modified CO2 Emissions (kg)</t>
  </si>
  <si>
    <t>Annual CO2 Reduction (kg)</t>
  </si>
  <si>
    <t>Cumulative CO2 Reduction (kg)</t>
  </si>
  <si>
    <t>Internal rate of return (IRR)</t>
  </si>
  <si>
    <t>Net present value (NPV)</t>
  </si>
  <si>
    <t>Risk-free rate or return</t>
  </si>
  <si>
    <t>Annual net cash flow ($/year)</t>
  </si>
  <si>
    <t>Cumulative net cash flow ($)</t>
  </si>
  <si>
    <t>Annual savings ($/year)</t>
  </si>
  <si>
    <t>Annual capital cost ($/year)</t>
  </si>
  <si>
    <t>Discounted annual net cash flow ($/year)</t>
  </si>
  <si>
    <t>Discounted cumulative net cash flow ($)</t>
  </si>
  <si>
    <t>Estimated payback period (years)</t>
  </si>
  <si>
    <t>Assump10</t>
  </si>
  <si>
    <t>Annual CO2 savings (kg/year)</t>
  </si>
  <si>
    <t>Cumulative CO2 savings (kg)</t>
  </si>
  <si>
    <t>Static Example</t>
  </si>
  <si>
    <t>The following example is based on static values to produce representative results. Note that the results for your particular organization will vary, and it is recommended that you carry out your own analysis with this tool before making any decisions.</t>
  </si>
  <si>
    <t>Assump5</t>
  </si>
  <si>
    <t>Assump9</t>
  </si>
  <si>
    <t>Assump8</t>
  </si>
  <si>
    <t>Assump3</t>
  </si>
  <si>
    <t>Assump2</t>
  </si>
  <si>
    <t>Assump6</t>
  </si>
  <si>
    <t>Vending machine motion sensors</t>
  </si>
  <si>
    <t xml:space="preserve">The information provided her is solely for informational purposes. All information presented herein is intended to substitute for the advice, which may be provided to you  by a professional who is more equipped to make these calculations and assumptions. We, the students, are not to be held accountable for the accuracy or reliability of the data or calculations. For this reason, Queen's University and/or participants of the "GreenIT Project" cannot be held responsible for any mistakes in the data or calculations. </t>
  </si>
  <si>
    <t>5-year study period</t>
  </si>
  <si>
    <t>The following financial and environmental summaries and charts are produced from the inputs you entered for your organization:</t>
  </si>
  <si>
    <t>Enter the inputs for this calculation are entered below. The period of 5 years is used to consider one complete warrantied lifecycle of a motion sensor system for vending machines to have a representative appreciation for the device over a reasonable operating period. Inflation factors are included for costs of both electricity and labour, which are used to extrapolate costs for each into the future. Power consumption and operating time are required to determine annual energy requirements, while sensor cost and installation time are used in determining fixed-costs associated with the motion sensor installations.</t>
  </si>
  <si>
    <t>Labour Cost ($/h)</t>
  </si>
  <si>
    <t>Labour Inflation</t>
  </si>
  <si>
    <t>º Remove light bulbs or replace current light bulb with more energy efficient device (i.e.. CFL )</t>
  </si>
  <si>
    <t>º Attempt to use an alternative other than vending machines (i.e.. Bring your own water)</t>
  </si>
  <si>
    <t>Currently, your organization uses 6 vending machines to service its customers, operating 24 hours per day, 365 days per year. By installing motion sensing equipment to reduce power consumption by shutting down lights and compressors when customers are not present, profits of $1520 can be realized within the first five years, accounting for the initial investment of $1293. This translates to a 5-year IRR of 46.4% and a payback period of 1.6 years.</t>
  </si>
  <si>
    <r>
      <t>Vending machines are an everpresent novelty in many establishments and a simple example of how energy saving techniques can be applied with significant impact to energy costs and annual CO</t>
    </r>
    <r>
      <rPr>
        <vertAlign val="subscript"/>
        <sz val="11"/>
        <color indexed="8"/>
        <rFont val="Calibri"/>
        <family val="2"/>
      </rPr>
      <t>2</t>
    </r>
    <r>
      <rPr>
        <sz val="11"/>
        <color indexed="8"/>
        <rFont val="Calibri"/>
        <family val="2"/>
      </rPr>
      <t xml:space="preserve"> output. Here we explore the economic and environmental viability of using a motion sensor unit to control the operation of a vending machine such that it remains on stand-by mode while not in use. When motion is sensed (that is, a potential customer approaches the vending machine), the controller turns on the machine's light and compressor to be ready for a sale. The lights and compressor (optional) are then then turned off after a predefined period of inactivity, typically 15 minutes. Quality of vendable goods it maintained by a microcontroller in the system that powers up the machine every 2 hours to maintain defined operating temperatures. This calculator tool allows you to input your particular operating conditions and explore the affect this type of system would have on your organization.</t>
    </r>
  </si>
  <si>
    <t>5-year</t>
  </si>
  <si>
    <r>
      <t xml:space="preserve">Energy Reduction Factor taken at 46% of total energy usage courtesy of Vending Miser, a company that specializes in the retrofitting of vending machines with their own sensors and control units.   The Vending Miser Sensing unit is the industry standard currently and quotes an ERF of 46%, if you find another company that quotes a different value feel free to replace it. </t>
    </r>
    <r>
      <rPr>
        <b/>
        <sz val="11"/>
        <color indexed="8"/>
        <rFont val="Calibri"/>
        <family val="2"/>
      </rPr>
      <t xml:space="preserve">Vending Miser Website:  </t>
    </r>
  </si>
  <si>
    <t>(Retrieved Feb 7, 2010) http://www.vendingmiserstore.com/p2150/usat_vending_miser_master_unit_model_vm150.php</t>
  </si>
  <si>
    <r>
      <t xml:space="preserve">Sensors are assumed to need replacement or service sometime within year 6, based on the manufacturers 5 year warranty. The replacements are one time costs and can be removed if the company chooses not to replace them.  The multiple replacements were shown to display the accumulated savings that can be obtained over a long period. </t>
    </r>
    <r>
      <rPr>
        <b/>
        <sz val="11"/>
        <color indexed="8"/>
        <rFont val="Calibri"/>
        <family val="2"/>
      </rPr>
      <t xml:space="preserve">Vending Miser Website: </t>
    </r>
    <r>
      <rPr>
        <sz val="11"/>
        <color indexed="8"/>
        <rFont val="Calibri"/>
        <family val="2"/>
      </rPr>
      <t xml:space="preserve">(Retrieved Feb 7, 2010) </t>
    </r>
  </si>
  <si>
    <t>http://www.vendingmiserstore.com/p2150/usat_vending_miser_master_unit_model_vm150.php</t>
  </si>
  <si>
    <r>
      <t xml:space="preserve">Installation cost per hour assuming the person installing the sensor requires special skills and has been trained (higher hourly rate)                                                                                                                                 </t>
    </r>
    <r>
      <rPr>
        <b/>
        <sz val="11"/>
        <color indexed="8"/>
        <rFont val="Calibri"/>
        <family val="2"/>
      </rPr>
      <t>Reference:</t>
    </r>
    <r>
      <rPr>
        <sz val="11"/>
        <color indexed="8"/>
        <rFont val="Calibri"/>
        <family val="2"/>
      </rPr>
      <t xml:space="preserve"> (R</t>
    </r>
    <r>
      <rPr>
        <sz val="11"/>
        <color indexed="8"/>
        <rFont val="Calibri"/>
        <family val="2"/>
      </rPr>
      <t xml:space="preserve">etrieved Feb 7, 2010) </t>
    </r>
  </si>
  <si>
    <t>http://www.hrsdc.gc.ca/eng/labour/employment_standards/contracts/schedule/ontario/toronto_zone/schedule.shtml</t>
  </si>
  <si>
    <r>
      <t xml:space="preserve">Cost of the sensors courtesy of Vending Miser: USAT Vending Miser Master Unit Model VM150 costing $179.00 to $200.48 depending on model and options. </t>
    </r>
    <r>
      <rPr>
        <b/>
        <sz val="11"/>
        <rFont val="Calibri"/>
        <family val="2"/>
      </rPr>
      <t>Vending Miser Website</t>
    </r>
    <r>
      <rPr>
        <sz val="11"/>
        <rFont val="Calibri"/>
        <family val="2"/>
      </rPr>
      <t xml:space="preserve">: (Retrieved Feb 7, 2010) </t>
    </r>
  </si>
  <si>
    <t xml:space="preserve">$/kWh -- For the price of electricity, obtained from Energyshop.ca Energyshop Website: (retrieved Feb 7, 2010) </t>
  </si>
  <si>
    <t xml:space="preserve">http://www.energyshop.com/es/prices/ON/eleON.cfm?ldc_id=348&amp; </t>
  </si>
  <si>
    <r>
      <t xml:space="preserve">Assuming 0.5 hours of labour required to install the sensing equipment in total.  Most likely less than one hour based on the manufacturer's statement that it is easy to install with very few tools required. </t>
    </r>
    <r>
      <rPr>
        <b/>
        <sz val="11"/>
        <color indexed="8"/>
        <rFont val="Calibri"/>
        <family val="2"/>
      </rPr>
      <t xml:space="preserve">Manufacturer Website: </t>
    </r>
    <r>
      <rPr>
        <sz val="11"/>
        <color indexed="8"/>
        <rFont val="Calibri"/>
        <family val="2"/>
      </rPr>
      <t>(R</t>
    </r>
    <r>
      <rPr>
        <sz val="11"/>
        <color indexed="8"/>
        <rFont val="Calibri"/>
        <family val="2"/>
      </rPr>
      <t xml:space="preserve">etrieved Feb 7, 2010) </t>
    </r>
  </si>
  <si>
    <t>Bank of Canada's Website: (Retrieved Feb 7, 2010) www.bankofcanada.ca/en/rates/bonds.html</t>
  </si>
  <si>
    <r>
      <t>kg C02/kWh -- Approximate amount of CO</t>
    </r>
    <r>
      <rPr>
        <vertAlign val="subscript"/>
        <sz val="11"/>
        <color indexed="8"/>
        <rFont val="Calibri"/>
        <family val="2"/>
      </rPr>
      <t>2</t>
    </r>
    <r>
      <rPr>
        <sz val="11"/>
        <color indexed="8"/>
        <rFont val="Calibri"/>
        <family val="2"/>
      </rPr>
      <t xml:space="preserve"> emitted to produce 1 kWh of electricity in Ontario. This was calculated by determining the carbon dioxide emissions per fuel source on page two of the document and using these values for the Ontario supply mix provided by the Ontario Power Authority. </t>
    </r>
    <r>
      <rPr>
        <b/>
        <sz val="11"/>
        <color indexed="8"/>
        <rFont val="Calibri"/>
        <family val="2"/>
      </rPr>
      <t xml:space="preserve">Website: </t>
    </r>
    <r>
      <rPr>
        <sz val="11"/>
        <color indexed="8"/>
        <rFont val="Calibri"/>
        <family val="2"/>
      </rPr>
      <t>(R</t>
    </r>
    <r>
      <rPr>
        <sz val="11"/>
        <color indexed="8"/>
        <rFont val="Calibri"/>
        <family val="2"/>
      </rPr>
      <t>etrieved Feb 7, 2010)</t>
    </r>
    <r>
      <rPr>
        <b/>
        <sz val="11"/>
        <color indexed="8"/>
        <rFont val="Calibri"/>
        <family val="2"/>
      </rPr>
      <t xml:space="preserve"> </t>
    </r>
  </si>
  <si>
    <t>http://www.eia.doe.gov/cneaf/electricity/page/co2_report/co2emiss.pdf  http://www.powerauthority.on.ca/Report_Static/1139.htm</t>
  </si>
  <si>
    <t xml:space="preserve">Average labour inflation rate from 2000 to 2010 in Ontario. Website: (Retrieved Feb 7, 2010) </t>
  </si>
  <si>
    <t>www.rateinflation.com/inflation-rate/canada-historical-inflation-rate.php?form=canir</t>
  </si>
  <si>
    <t xml:space="preserve">Average electricity inflation rate from 2000 to 2010 in Ontario. Website: (Retrieved Feb 7, 2010)  </t>
  </si>
  <si>
    <t>http://www.bankofcanada.ca/en/inflation/index.html</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</si>
</sst>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quot;$&quot;* #,##0_);_(&quot;$&quot;* \(#,##0\);_(&quot;$&quot;* &quot;-&quot;??_);_(@_)"/>
    <numFmt numFmtId="166" formatCode="&quot;$&quot;#,##0.000"/>
    <numFmt numFmtId="167" formatCode="[$-409]dddd\,\ mmmm\ dd\,\ yyyy"/>
    <numFmt numFmtId="168" formatCode="[$-409]h:mm:ss\ AM/PM"/>
    <numFmt numFmtId="169" formatCode="&quot;$&quot;#,##0.0"/>
    <numFmt numFmtId="170" formatCode="&quot;$&quot;#,##0"/>
    <numFmt numFmtId="171" formatCode="_(* #,##0.0_);_(* \(#,##0.0\);_(* &quot;-&quot;??_);_(@_)"/>
    <numFmt numFmtId="172" formatCode="_(* #,##0_);_(* \(#,##0\);_(* &quot;-&quot;??_);_(@_)"/>
    <numFmt numFmtId="173" formatCode="0.00000000"/>
    <numFmt numFmtId="174" formatCode="0.0000000"/>
    <numFmt numFmtId="175" formatCode="0.000000"/>
    <numFmt numFmtId="176" formatCode="0.00000"/>
    <numFmt numFmtId="177" formatCode="0.0000"/>
    <numFmt numFmtId="178" formatCode="0.000"/>
    <numFmt numFmtId="179" formatCode="0.0"/>
    <numFmt numFmtId="180" formatCode="0.0%"/>
    <numFmt numFmtId="181" formatCode="&quot;$&quot;#,##0.000_);[Red]\(&quot;$&quot;#,##0.000\)"/>
  </numFmts>
  <fonts count="61">
    <font>
      <sz val="11"/>
      <color indexed="8"/>
      <name val="Calibri"/>
      <family val="2"/>
    </font>
    <font>
      <sz val="10"/>
      <color indexed="8"/>
      <name val="Calibri"/>
      <family val="2"/>
    </font>
    <font>
      <sz val="12"/>
      <color indexed="8"/>
      <name val="Calibri"/>
      <family val="2"/>
    </font>
    <font>
      <b/>
      <sz val="10"/>
      <color indexed="8"/>
      <name val="Calibri"/>
      <family val="2"/>
    </font>
    <font>
      <sz val="11"/>
      <color indexed="17"/>
      <name val="Calibri"/>
      <family val="2"/>
    </font>
    <font>
      <sz val="11"/>
      <color indexed="62"/>
      <name val="Calibri"/>
      <family val="2"/>
    </font>
    <font>
      <b/>
      <sz val="11"/>
      <color indexed="63"/>
      <name val="Calibri"/>
      <family val="2"/>
    </font>
    <font>
      <b/>
      <sz val="11"/>
      <color indexed="8"/>
      <name val="Calibri"/>
      <family val="2"/>
    </font>
    <font>
      <b/>
      <u val="single"/>
      <sz val="11"/>
      <color indexed="8"/>
      <name val="Calibri"/>
      <family val="2"/>
    </font>
    <font>
      <sz val="8"/>
      <name val="Verdana"/>
      <family val="2"/>
    </font>
    <font>
      <b/>
      <vertAlign val="subscript"/>
      <sz val="11"/>
      <color indexed="8"/>
      <name val="Calibri"/>
      <family val="2"/>
    </font>
    <font>
      <vertAlign val="subscript"/>
      <sz val="11"/>
      <color indexed="8"/>
      <name val="Calibri"/>
      <family val="2"/>
    </font>
    <font>
      <b/>
      <sz val="14"/>
      <name val="Calibri"/>
      <family val="2"/>
    </font>
    <font>
      <b/>
      <sz val="14"/>
      <color indexed="8"/>
      <name val="Calibri"/>
      <family val="2"/>
    </font>
    <font>
      <u val="single"/>
      <sz val="11"/>
      <color indexed="12"/>
      <name val="Calibri"/>
      <family val="2"/>
    </font>
    <font>
      <i/>
      <sz val="11"/>
      <color indexed="8"/>
      <name val="Calibri"/>
      <family val="2"/>
    </font>
    <font>
      <sz val="11"/>
      <color indexed="12"/>
      <name val="Calibri"/>
      <family val="2"/>
    </font>
    <font>
      <i/>
      <sz val="12"/>
      <color indexed="8"/>
      <name val="Calibri"/>
      <family val="2"/>
    </font>
    <font>
      <i/>
      <sz val="10"/>
      <color indexed="8"/>
      <name val="Calibri"/>
      <family val="2"/>
    </font>
    <font>
      <i/>
      <sz val="9"/>
      <color indexed="8"/>
      <name val="Calibri"/>
      <family val="2"/>
    </font>
    <font>
      <sz val="11"/>
      <name val="Calibri"/>
      <family val="2"/>
    </font>
    <font>
      <b/>
      <i/>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b/>
      <sz val="15"/>
      <color indexed="62"/>
      <name val="Calibri"/>
      <family val="2"/>
    </font>
    <font>
      <b/>
      <sz val="13"/>
      <color indexed="62"/>
      <name val="Calibri"/>
      <family val="2"/>
    </font>
    <font>
      <b/>
      <sz val="11"/>
      <color indexed="62"/>
      <name val="Calibri"/>
      <family val="2"/>
    </font>
    <font>
      <u val="single"/>
      <sz val="9.35"/>
      <color indexed="12"/>
      <name val="Calibri"/>
      <family val="2"/>
    </font>
    <font>
      <sz val="11"/>
      <color indexed="52"/>
      <name val="Calibri"/>
      <family val="2"/>
    </font>
    <font>
      <sz val="11"/>
      <color indexed="60"/>
      <name val="Calibri"/>
      <family val="2"/>
    </font>
    <font>
      <b/>
      <sz val="18"/>
      <color indexed="62"/>
      <name val="Cambria"/>
      <family val="2"/>
    </font>
    <font>
      <sz val="11"/>
      <color indexed="10"/>
      <name val="Calibri"/>
      <family val="2"/>
    </font>
    <font>
      <sz val="18"/>
      <color indexed="8"/>
      <name val="Calibri"/>
      <family val="2"/>
    </font>
    <font>
      <sz val="14"/>
      <color indexed="8"/>
      <name val="Calibri"/>
      <family val="2"/>
    </font>
    <font>
      <sz val="16"/>
      <color indexed="8"/>
      <name val="Calibri"/>
      <family val="2"/>
    </font>
    <font>
      <b/>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9.35"/>
      <color theme="10"/>
      <name val="Calibri"/>
      <family val="2"/>
    </font>
    <font>
      <sz val="11"/>
      <color rgb="FFFA7D00"/>
      <name val="Calibri"/>
      <family val="2"/>
    </font>
    <font>
      <sz val="11"/>
      <color rgb="FF9C6500"/>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sz val="14"/>
      <color theme="1"/>
      <name val="Calibri"/>
      <family val="2"/>
    </font>
    <font>
      <sz val="16"/>
      <color theme="1"/>
      <name val="Calibri"/>
      <family val="2"/>
    </font>
    <font>
      <sz val="1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thin"/>
    </border>
    <border>
      <left style="medium"/>
      <right style="medium"/>
      <top style="thin"/>
      <bottom style="medium"/>
    </border>
    <border>
      <left style="medium"/>
      <right style="medium"/>
      <top style="thin"/>
      <bottom style="thin"/>
    </border>
    <border>
      <left/>
      <right style="medium"/>
      <top style="medium"/>
      <bottom style="thin"/>
    </border>
    <border>
      <left/>
      <right style="medium"/>
      <top style="thin"/>
      <bottom style="medium"/>
    </border>
    <border>
      <left/>
      <right style="medium"/>
      <top style="thin"/>
      <bottom style="thin"/>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medium"/>
      <top style="thin"/>
      <bottom>
        <color indexed="63"/>
      </bottom>
    </border>
    <border>
      <left style="thin"/>
      <right style="thin"/>
      <top style="thin"/>
      <bottom style="thin"/>
    </border>
    <border>
      <left style="medium"/>
      <right style="medium"/>
      <top style="medium"/>
      <bottom/>
    </border>
    <border>
      <left style="medium"/>
      <right>
        <color indexed="63"/>
      </right>
      <top style="medium"/>
      <bottom style="thin"/>
    </border>
    <border>
      <left style="medium"/>
      <right style="thin"/>
      <top style="medium"/>
      <bottom style="thin"/>
    </border>
    <border>
      <left style="medium"/>
      <right>
        <color indexed="63"/>
      </right>
      <top style="thin"/>
      <bottom>
        <color indexed="63"/>
      </bottom>
    </border>
    <border>
      <left style="medium"/>
      <right style="thin"/>
      <top style="thin"/>
      <bottom style="medium"/>
    </border>
    <border>
      <left style="medium"/>
      <right style="medium"/>
      <top>
        <color indexed="63"/>
      </top>
      <bottom style="thin"/>
    </border>
    <border>
      <left style="medium"/>
      <right>
        <color indexed="63"/>
      </right>
      <top>
        <color indexed="63"/>
      </top>
      <bottom style="thin"/>
    </border>
    <border>
      <left style="medium"/>
      <right>
        <color indexed="63"/>
      </right>
      <top style="thin"/>
      <bottom style="thin"/>
    </border>
    <border>
      <left style="medium"/>
      <right style="thin"/>
      <top style="thin"/>
      <bottom style="thin"/>
    </border>
    <border>
      <left style="thin"/>
      <right style="medium"/>
      <top style="thin"/>
      <bottom style="thin"/>
    </border>
    <border>
      <left style="medium"/>
      <right>
        <color indexed="63"/>
      </right>
      <top style="thin"/>
      <bottom style="double"/>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color indexed="63"/>
      </top>
      <bottom style="thin"/>
    </border>
    <border>
      <left style="thin"/>
      <right style="thin"/>
      <top/>
      <bottom style="thin"/>
    </border>
    <border>
      <left style="thin"/>
      <right style="medium"/>
      <top>
        <color indexed="63"/>
      </top>
      <bottom style="thin"/>
    </border>
    <border>
      <left style="medium"/>
      <right/>
      <top style="thin"/>
      <bottom style="medium"/>
    </border>
    <border>
      <left style="medium"/>
      <right style="thin"/>
      <top style="medium"/>
      <bottom>
        <color indexed="63"/>
      </bottom>
    </border>
    <border>
      <left style="thin"/>
      <right style="thin"/>
      <top style="medium"/>
      <bottom>
        <color indexed="63"/>
      </bottom>
    </border>
    <border>
      <left/>
      <right style="thin"/>
      <top style="thin"/>
      <bottom style="thin"/>
    </border>
    <border>
      <left style="thin"/>
      <right style="medium"/>
      <top style="medium"/>
      <bottom>
        <color indexed="63"/>
      </bottom>
    </border>
    <border>
      <left>
        <color indexed="63"/>
      </left>
      <right style="thin"/>
      <top style="medium"/>
      <bottom style="thin"/>
    </border>
    <border>
      <left>
        <color indexed="63"/>
      </left>
      <right style="thin"/>
      <top style="thin"/>
      <bottom style="medium"/>
    </border>
    <border>
      <left style="thin"/>
      <right/>
      <top/>
      <bottom/>
    </border>
    <border>
      <left style="thin"/>
      <right>
        <color indexed="63"/>
      </right>
      <top/>
      <bottom style="thin"/>
    </border>
    <border>
      <left/>
      <right style="thin"/>
      <top style="medium"/>
      <bottom/>
    </border>
    <border>
      <left/>
      <right style="thin"/>
      <top/>
      <bottom/>
    </border>
    <border>
      <left/>
      <right style="thin"/>
      <top/>
      <bottom style="medium"/>
    </border>
    <border>
      <left style="thin"/>
      <right/>
      <top style="medium"/>
      <bottom/>
    </border>
    <border>
      <left/>
      <right/>
      <top style="medium"/>
      <bottom style="thin"/>
    </border>
    <border>
      <left style="thin"/>
      <right/>
      <top style="thin"/>
      <bottom style="thin"/>
    </border>
    <border>
      <left style="thin"/>
      <right/>
      <top/>
      <bottom style="medium"/>
    </border>
    <border>
      <left/>
      <right/>
      <top style="thin"/>
      <bottom style="medium"/>
    </border>
    <border>
      <left/>
      <right/>
      <top style="thin"/>
      <bottom style="thin"/>
    </border>
    <border>
      <left style="medium"/>
      <right style="thin"/>
      <top style="thin"/>
      <bottom>
        <color indexed="63"/>
      </bottom>
    </border>
    <border>
      <left style="thin"/>
      <right style="thin"/>
      <top style="thin"/>
      <bottom/>
    </border>
    <border>
      <left style="thin"/>
      <right style="medium"/>
      <top style="thin"/>
      <bottom>
        <color indexed="63"/>
      </bottom>
    </border>
    <border>
      <left style="medium"/>
      <right/>
      <top style="medium"/>
      <bottom style="medium"/>
    </border>
    <border>
      <left/>
      <right/>
      <top style="medium"/>
      <bottom style="medium"/>
    </border>
    <border>
      <left/>
      <right style="medium"/>
      <top style="medium"/>
      <bottom style="medium"/>
    </border>
    <border>
      <left style="thin"/>
      <right>
        <color indexed="63"/>
      </right>
      <top style="thin"/>
      <bottom style="medium"/>
    </border>
    <border>
      <left style="thin"/>
      <right>
        <color indexed="63"/>
      </right>
      <top style="medium"/>
      <bottom style="thin"/>
    </border>
    <border>
      <left style="thin"/>
      <right>
        <color indexed="63"/>
      </right>
      <top style="thin"/>
      <bottom>
        <color indexed="63"/>
      </bottom>
    </border>
    <border>
      <left/>
      <right/>
      <top style="thin"/>
      <bottom/>
    </border>
    <border>
      <left/>
      <right style="medium"/>
      <top style="thin"/>
      <bottom/>
    </border>
    <border>
      <left>
        <color indexed="63"/>
      </left>
      <right>
        <color indexed="63"/>
      </right>
      <top>
        <color indexed="63"/>
      </top>
      <bottom style="thin"/>
    </border>
    <border>
      <left>
        <color indexed="63"/>
      </left>
      <right style="medium"/>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 fillId="30" borderId="6" applyNumberFormat="0" applyAlignment="0" applyProtection="0"/>
    <xf numFmtId="0" fontId="52" fillId="0" borderId="7" applyNumberFormat="0" applyFill="0" applyAlignment="0" applyProtection="0"/>
    <xf numFmtId="0" fontId="53" fillId="31" borderId="0" applyNumberFormat="0" applyBorder="0" applyAlignment="0" applyProtection="0"/>
    <xf numFmtId="0" fontId="40" fillId="0" borderId="0">
      <alignment/>
      <protection/>
    </xf>
    <xf numFmtId="0" fontId="0" fillId="32" borderId="8" applyNumberFormat="0" applyFont="0" applyAlignment="0" applyProtection="0"/>
    <xf numFmtId="0" fontId="6" fillId="33" borderId="9"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10" applyNumberFormat="0" applyFill="0" applyAlignment="0" applyProtection="0"/>
    <xf numFmtId="0" fontId="56" fillId="0" borderId="0" applyNumberFormat="0" applyFill="0" applyBorder="0" applyAlignment="0" applyProtection="0"/>
  </cellStyleXfs>
  <cellXfs count="485">
    <xf numFmtId="0" fontId="0" fillId="0" borderId="0" xfId="0" applyAlignment="1">
      <alignment/>
    </xf>
    <xf numFmtId="0" fontId="40" fillId="34" borderId="0" xfId="58" applyFill="1" applyProtection="1">
      <alignment/>
      <protection/>
    </xf>
    <xf numFmtId="0" fontId="40" fillId="0" borderId="11" xfId="58" applyFill="1" applyBorder="1" applyProtection="1">
      <alignment/>
      <protection/>
    </xf>
    <xf numFmtId="0" fontId="40" fillId="0" borderId="12" xfId="58" applyFill="1" applyBorder="1" applyProtection="1">
      <alignment/>
      <protection/>
    </xf>
    <xf numFmtId="0" fontId="40" fillId="0" borderId="13" xfId="58" applyFill="1" applyBorder="1" applyProtection="1">
      <alignment/>
      <protection/>
    </xf>
    <xf numFmtId="0" fontId="40" fillId="0" borderId="14" xfId="58" applyFill="1" applyBorder="1" applyProtection="1">
      <alignment/>
      <protection/>
    </xf>
    <xf numFmtId="0" fontId="40" fillId="0" borderId="15" xfId="58" applyFill="1" applyBorder="1" applyProtection="1">
      <alignment/>
      <protection/>
    </xf>
    <xf numFmtId="0" fontId="40" fillId="0" borderId="0" xfId="58" applyFill="1" applyBorder="1" applyAlignment="1" applyProtection="1">
      <alignment/>
      <protection/>
    </xf>
    <xf numFmtId="0" fontId="40" fillId="0" borderId="0" xfId="58" applyFill="1" applyBorder="1" applyProtection="1">
      <alignment/>
      <protection/>
    </xf>
    <xf numFmtId="0" fontId="57" fillId="0" borderId="0" xfId="58" applyFont="1" applyFill="1" applyBorder="1" applyAlignment="1" applyProtection="1">
      <alignment horizontal="right"/>
      <protection/>
    </xf>
    <xf numFmtId="14" fontId="57" fillId="0" borderId="0" xfId="58" applyNumberFormat="1" applyFont="1" applyFill="1" applyBorder="1" applyAlignment="1" applyProtection="1">
      <alignment horizontal="left"/>
      <protection/>
    </xf>
    <xf numFmtId="0" fontId="57" fillId="0" borderId="0" xfId="58" applyFont="1" applyFill="1" applyBorder="1" applyAlignment="1" applyProtection="1">
      <alignment horizontal="left"/>
      <protection/>
    </xf>
    <xf numFmtId="0" fontId="51" fillId="0" borderId="0" xfId="54" applyFill="1" applyBorder="1" applyAlignment="1" applyProtection="1">
      <alignment/>
      <protection/>
    </xf>
    <xf numFmtId="0" fontId="20" fillId="34" borderId="0" xfId="58" applyFont="1" applyFill="1" applyProtection="1">
      <alignment/>
      <protection/>
    </xf>
    <xf numFmtId="0" fontId="40" fillId="34" borderId="14" xfId="58" applyFill="1" applyBorder="1" applyProtection="1">
      <alignment/>
      <protection/>
    </xf>
    <xf numFmtId="0" fontId="40" fillId="0" borderId="16" xfId="58" applyFill="1" applyBorder="1" applyProtection="1">
      <alignment/>
      <protection/>
    </xf>
    <xf numFmtId="0" fontId="40" fillId="0" borderId="17" xfId="58" applyFill="1" applyBorder="1" applyProtection="1">
      <alignment/>
      <protection/>
    </xf>
    <xf numFmtId="0" fontId="40" fillId="34" borderId="17" xfId="58" applyFill="1" applyBorder="1" applyProtection="1">
      <alignment/>
      <protection/>
    </xf>
    <xf numFmtId="0" fontId="40" fillId="34" borderId="18" xfId="58" applyFill="1" applyBorder="1" applyProtection="1">
      <alignment/>
      <protection/>
    </xf>
    <xf numFmtId="0" fontId="40" fillId="0" borderId="0" xfId="58" applyProtection="1">
      <alignment/>
      <protection/>
    </xf>
    <xf numFmtId="0" fontId="40" fillId="0" borderId="15" xfId="58" applyBorder="1" applyProtection="1">
      <alignment/>
      <protection/>
    </xf>
    <xf numFmtId="0" fontId="50" fillId="0" borderId="19" xfId="53" applyFill="1" applyBorder="1" applyAlignment="1" applyProtection="1">
      <alignment horizontal="center"/>
      <protection/>
    </xf>
    <xf numFmtId="0" fontId="50" fillId="0" borderId="20" xfId="53" applyFill="1" applyBorder="1" applyAlignment="1" applyProtection="1">
      <alignment horizontal="center"/>
      <protection/>
    </xf>
    <xf numFmtId="0" fontId="50" fillId="0" borderId="21" xfId="53" applyFill="1" applyBorder="1" applyAlignment="1" applyProtection="1">
      <alignment horizontal="center"/>
      <protection/>
    </xf>
    <xf numFmtId="9" fontId="0" fillId="11" borderId="22" xfId="0" applyNumberFormat="1" applyFill="1" applyBorder="1" applyAlignment="1" applyProtection="1">
      <alignment/>
      <protection locked="0"/>
    </xf>
    <xf numFmtId="9" fontId="0" fillId="11" borderId="23" xfId="0" applyNumberFormat="1" applyFill="1" applyBorder="1" applyAlignment="1" applyProtection="1">
      <alignment/>
      <protection locked="0"/>
    </xf>
    <xf numFmtId="0" fontId="0" fillId="19" borderId="22" xfId="0" applyFont="1" applyFill="1" applyBorder="1" applyAlignment="1" applyProtection="1">
      <alignment/>
      <protection locked="0"/>
    </xf>
    <xf numFmtId="0" fontId="0" fillId="19" borderId="24" xfId="0" applyFont="1" applyFill="1" applyBorder="1" applyAlignment="1" applyProtection="1">
      <alignment/>
      <protection locked="0"/>
    </xf>
    <xf numFmtId="0" fontId="0" fillId="11" borderId="24" xfId="0" applyFont="1" applyFill="1" applyBorder="1" applyAlignment="1" applyProtection="1">
      <alignment/>
      <protection locked="0"/>
    </xf>
    <xf numFmtId="9" fontId="0" fillId="11" borderId="24" xfId="0" applyNumberFormat="1" applyFont="1" applyFill="1" applyBorder="1" applyAlignment="1" applyProtection="1">
      <alignment/>
      <protection locked="0"/>
    </xf>
    <xf numFmtId="164" fontId="0" fillId="19" borderId="24" xfId="0" applyNumberFormat="1" applyFont="1" applyFill="1" applyBorder="1" applyAlignment="1" applyProtection="1">
      <alignment/>
      <protection locked="0"/>
    </xf>
    <xf numFmtId="0" fontId="0" fillId="34" borderId="0" xfId="0" applyFill="1" applyAlignment="1" applyProtection="1">
      <alignment/>
      <protection/>
    </xf>
    <xf numFmtId="0" fontId="0" fillId="0" borderId="11" xfId="0" applyFill="1" applyBorder="1" applyAlignment="1" applyProtection="1">
      <alignment/>
      <protection/>
    </xf>
    <xf numFmtId="0" fontId="0" fillId="0" borderId="12" xfId="0" applyFill="1" applyBorder="1" applyAlignment="1" applyProtection="1">
      <alignment/>
      <protection/>
    </xf>
    <xf numFmtId="0" fontId="0" fillId="0" borderId="13" xfId="0" applyFill="1" applyBorder="1" applyAlignment="1" applyProtection="1">
      <alignment/>
      <protection/>
    </xf>
    <xf numFmtId="0" fontId="0" fillId="0" borderId="14" xfId="0" applyFill="1" applyBorder="1" applyAlignment="1" applyProtection="1">
      <alignment/>
      <protection/>
    </xf>
    <xf numFmtId="0" fontId="0" fillId="0" borderId="15"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pplyProtection="1">
      <alignment/>
      <protection/>
    </xf>
    <xf numFmtId="0" fontId="7" fillId="0" borderId="25" xfId="0" applyFont="1" applyFill="1" applyBorder="1" applyAlignment="1" applyProtection="1">
      <alignment/>
      <protection/>
    </xf>
    <xf numFmtId="0" fontId="7" fillId="0" borderId="25" xfId="0" applyFont="1" applyFill="1" applyBorder="1" applyAlignment="1" applyProtection="1">
      <alignment horizontal="center"/>
      <protection/>
    </xf>
    <xf numFmtId="0" fontId="7" fillId="0" borderId="26" xfId="0" applyFont="1" applyFill="1" applyBorder="1" applyAlignment="1" applyProtection="1">
      <alignment horizontal="center"/>
      <protection/>
    </xf>
    <xf numFmtId="0" fontId="7" fillId="0" borderId="27" xfId="0" applyFont="1" applyFill="1" applyBorder="1" applyAlignment="1" applyProtection="1">
      <alignment horizontal="center"/>
      <protection/>
    </xf>
    <xf numFmtId="0" fontId="7" fillId="0" borderId="28" xfId="0" applyFont="1" applyFill="1" applyBorder="1" applyAlignment="1" applyProtection="1">
      <alignment horizontal="center"/>
      <protection/>
    </xf>
    <xf numFmtId="0" fontId="7" fillId="0" borderId="22" xfId="0" applyFont="1" applyBorder="1" applyAlignment="1" applyProtection="1">
      <alignment/>
      <protection/>
    </xf>
    <xf numFmtId="166" fontId="0" fillId="0" borderId="29" xfId="0" applyNumberFormat="1" applyFill="1" applyBorder="1" applyAlignment="1" applyProtection="1">
      <alignment/>
      <protection/>
    </xf>
    <xf numFmtId="166" fontId="0" fillId="0" borderId="30" xfId="0" applyNumberFormat="1" applyFill="1" applyBorder="1" applyAlignment="1" applyProtection="1">
      <alignment/>
      <protection/>
    </xf>
    <xf numFmtId="0" fontId="7" fillId="0" borderId="23" xfId="0" applyFont="1" applyBorder="1" applyAlignment="1" applyProtection="1">
      <alignment/>
      <protection/>
    </xf>
    <xf numFmtId="164" fontId="0" fillId="0" borderId="31" xfId="0" applyNumberFormat="1" applyFill="1" applyBorder="1" applyAlignment="1" applyProtection="1">
      <alignment/>
      <protection/>
    </xf>
    <xf numFmtId="164" fontId="0" fillId="0" borderId="32" xfId="0" applyNumberFormat="1" applyFill="1" applyBorder="1" applyAlignment="1" applyProtection="1">
      <alignment/>
      <protection/>
    </xf>
    <xf numFmtId="0" fontId="7" fillId="0" borderId="0" xfId="0" applyFont="1" applyFill="1" applyBorder="1" applyAlignment="1" applyProtection="1">
      <alignment/>
      <protection/>
    </xf>
    <xf numFmtId="164" fontId="0" fillId="0" borderId="0" xfId="0" applyNumberFormat="1" applyFont="1" applyFill="1" applyBorder="1" applyAlignment="1" applyProtection="1">
      <alignment/>
      <protection/>
    </xf>
    <xf numFmtId="164" fontId="0" fillId="0" borderId="0" xfId="0" applyNumberFormat="1" applyFill="1" applyBorder="1" applyAlignment="1" applyProtection="1">
      <alignment/>
      <protection/>
    </xf>
    <xf numFmtId="0" fontId="0" fillId="0" borderId="0" xfId="0" applyFill="1" applyAlignment="1" applyProtection="1">
      <alignment/>
      <protection/>
    </xf>
    <xf numFmtId="0" fontId="0" fillId="0" borderId="14" xfId="0" applyFont="1" applyFill="1" applyBorder="1" applyAlignment="1" applyProtection="1">
      <alignment/>
      <protection/>
    </xf>
    <xf numFmtId="0" fontId="0" fillId="0" borderId="19" xfId="0" applyFont="1" applyFill="1" applyBorder="1" applyAlignment="1" applyProtection="1">
      <alignment/>
      <protection/>
    </xf>
    <xf numFmtId="0" fontId="7" fillId="0" borderId="22" xfId="0" applyFont="1" applyFill="1" applyBorder="1" applyAlignment="1" applyProtection="1">
      <alignment wrapText="1"/>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0" fillId="0" borderId="15" xfId="0" applyFont="1" applyFill="1" applyBorder="1" applyAlignment="1" applyProtection="1">
      <alignment/>
      <protection/>
    </xf>
    <xf numFmtId="0" fontId="0" fillId="34" borderId="0" xfId="0" applyFont="1" applyFill="1" applyAlignment="1" applyProtection="1">
      <alignment/>
      <protection/>
    </xf>
    <xf numFmtId="0" fontId="0" fillId="0" borderId="21" xfId="0" applyFill="1" applyBorder="1" applyAlignment="1" applyProtection="1">
      <alignment/>
      <protection/>
    </xf>
    <xf numFmtId="0" fontId="7" fillId="0" borderId="24" xfId="0" applyFont="1" applyFill="1" applyBorder="1" applyAlignment="1" applyProtection="1">
      <alignment/>
      <protection/>
    </xf>
    <xf numFmtId="0" fontId="7" fillId="0" borderId="24" xfId="0" applyFont="1" applyBorder="1" applyAlignment="1" applyProtection="1">
      <alignment/>
      <protection/>
    </xf>
    <xf numFmtId="0" fontId="0" fillId="0" borderId="0" xfId="0" applyAlignment="1" applyProtection="1">
      <alignment/>
      <protection/>
    </xf>
    <xf numFmtId="0" fontId="0" fillId="0" borderId="16" xfId="0" applyFill="1" applyBorder="1" applyAlignment="1" applyProtection="1">
      <alignment/>
      <protection/>
    </xf>
    <xf numFmtId="0" fontId="0" fillId="0" borderId="17" xfId="0" applyFill="1" applyBorder="1" applyAlignment="1" applyProtection="1">
      <alignment/>
      <protection/>
    </xf>
    <xf numFmtId="0" fontId="0" fillId="0" borderId="18" xfId="0" applyFill="1" applyBorder="1" applyAlignment="1" applyProtection="1">
      <alignment/>
      <protection/>
    </xf>
    <xf numFmtId="0" fontId="50" fillId="0" borderId="33" xfId="53" applyFill="1" applyBorder="1" applyAlignment="1" applyProtection="1">
      <alignment horizontal="center" vertical="center"/>
      <protection/>
    </xf>
    <xf numFmtId="0" fontId="50" fillId="0" borderId="21" xfId="53" applyFill="1" applyBorder="1" applyAlignment="1" applyProtection="1">
      <alignment horizontal="center" vertical="center"/>
      <protection/>
    </xf>
    <xf numFmtId="0" fontId="0" fillId="34" borderId="0" xfId="0" applyFill="1" applyAlignment="1" applyProtection="1">
      <alignment/>
      <protection/>
    </xf>
    <xf numFmtId="0" fontId="0" fillId="0" borderId="12" xfId="0" applyFill="1" applyBorder="1" applyAlignment="1" applyProtection="1">
      <alignment/>
      <protection/>
    </xf>
    <xf numFmtId="0" fontId="0" fillId="0" borderId="34" xfId="0" applyFill="1" applyBorder="1" applyAlignment="1" applyProtection="1">
      <alignment horizontal="center"/>
      <protection/>
    </xf>
    <xf numFmtId="0" fontId="7" fillId="0" borderId="35" xfId="0" applyFont="1" applyFill="1" applyBorder="1" applyAlignment="1" applyProtection="1">
      <alignment horizontal="center"/>
      <protection/>
    </xf>
    <xf numFmtId="0" fontId="7" fillId="0" borderId="19" xfId="0" applyFont="1" applyFill="1" applyBorder="1" applyAlignment="1" applyProtection="1">
      <alignment horizontal="center" vertical="center"/>
      <protection/>
    </xf>
    <xf numFmtId="0" fontId="7" fillId="0" borderId="36" xfId="0" applyFont="1" applyFill="1" applyBorder="1" applyAlignment="1" applyProtection="1">
      <alignment/>
      <protection/>
    </xf>
    <xf numFmtId="0" fontId="0" fillId="0" borderId="37" xfId="0" applyFill="1" applyBorder="1" applyAlignment="1" applyProtection="1">
      <alignment/>
      <protection/>
    </xf>
    <xf numFmtId="172" fontId="0" fillId="0" borderId="29" xfId="42" applyNumberFormat="1" applyFont="1" applyFill="1" applyBorder="1" applyAlignment="1" applyProtection="1">
      <alignment/>
      <protection/>
    </xf>
    <xf numFmtId="172" fontId="0" fillId="0" borderId="30" xfId="42" applyNumberFormat="1" applyFont="1" applyFill="1" applyBorder="1" applyAlignment="1" applyProtection="1">
      <alignment/>
      <protection/>
    </xf>
    <xf numFmtId="0" fontId="7" fillId="0" borderId="38" xfId="0" applyFont="1" applyFill="1" applyBorder="1" applyAlignment="1" applyProtection="1">
      <alignment/>
      <protection/>
    </xf>
    <xf numFmtId="170" fontId="0" fillId="0" borderId="39" xfId="0" applyNumberFormat="1" applyFill="1" applyBorder="1" applyAlignment="1" applyProtection="1">
      <alignment/>
      <protection/>
    </xf>
    <xf numFmtId="170" fontId="0" fillId="0" borderId="31" xfId="0" applyNumberFormat="1" applyFill="1" applyBorder="1" applyAlignment="1" applyProtection="1">
      <alignment/>
      <protection/>
    </xf>
    <xf numFmtId="170" fontId="0" fillId="0" borderId="32" xfId="0" applyNumberFormat="1" applyFill="1" applyBorder="1" applyAlignment="1" applyProtection="1">
      <alignment/>
      <protection/>
    </xf>
    <xf numFmtId="0" fontId="7" fillId="0" borderId="0" xfId="0" applyFont="1" applyFill="1" applyBorder="1" applyAlignment="1" applyProtection="1">
      <alignment horizontal="center" vertical="center"/>
      <protection/>
    </xf>
    <xf numFmtId="0" fontId="7" fillId="0" borderId="40" xfId="0" applyFont="1" applyFill="1" applyBorder="1" applyAlignment="1" applyProtection="1">
      <alignment horizontal="center" vertical="center"/>
      <protection/>
    </xf>
    <xf numFmtId="0" fontId="7" fillId="0" borderId="41" xfId="0" applyFont="1" applyFill="1" applyBorder="1" applyAlignment="1" applyProtection="1">
      <alignment/>
      <protection/>
    </xf>
    <xf numFmtId="0" fontId="7" fillId="0" borderId="21" xfId="0" applyFont="1" applyFill="1" applyBorder="1" applyAlignment="1" applyProtection="1">
      <alignment horizontal="center" vertical="center"/>
      <protection/>
    </xf>
    <xf numFmtId="0" fontId="7" fillId="0" borderId="42" xfId="0" applyFont="1" applyFill="1" applyBorder="1" applyAlignment="1" applyProtection="1">
      <alignment/>
      <protection/>
    </xf>
    <xf numFmtId="170" fontId="0" fillId="0" borderId="43" xfId="0" applyNumberFormat="1" applyFill="1" applyBorder="1" applyAlignment="1" applyProtection="1">
      <alignment/>
      <protection/>
    </xf>
    <xf numFmtId="170" fontId="0" fillId="0" borderId="34" xfId="0" applyNumberFormat="1" applyFill="1" applyBorder="1" applyAlignment="1" applyProtection="1">
      <alignment/>
      <protection/>
    </xf>
    <xf numFmtId="170" fontId="0" fillId="0" borderId="44" xfId="0" applyNumberFormat="1" applyFill="1" applyBorder="1" applyAlignment="1" applyProtection="1">
      <alignment/>
      <protection/>
    </xf>
    <xf numFmtId="0" fontId="7" fillId="0" borderId="38" xfId="0" applyFont="1" applyBorder="1" applyAlignment="1" applyProtection="1">
      <alignment/>
      <protection/>
    </xf>
    <xf numFmtId="170" fontId="0" fillId="0" borderId="37" xfId="0" applyNumberFormat="1" applyFill="1" applyBorder="1" applyAlignment="1" applyProtection="1">
      <alignment/>
      <protection/>
    </xf>
    <xf numFmtId="170" fontId="0" fillId="0" borderId="29" xfId="0" applyNumberFormat="1" applyFill="1" applyBorder="1" applyAlignment="1" applyProtection="1">
      <alignment/>
      <protection/>
    </xf>
    <xf numFmtId="170" fontId="0" fillId="0" borderId="30" xfId="0" applyNumberFormat="1" applyFill="1" applyBorder="1" applyAlignment="1" applyProtection="1">
      <alignment/>
      <protection/>
    </xf>
    <xf numFmtId="0" fontId="7" fillId="0" borderId="45" xfId="0" applyFont="1" applyFill="1" applyBorder="1" applyAlignment="1" applyProtection="1">
      <alignment/>
      <protection/>
    </xf>
    <xf numFmtId="170" fontId="0" fillId="0" borderId="46" xfId="0" applyNumberFormat="1" applyFill="1" applyBorder="1" applyAlignment="1" applyProtection="1">
      <alignment/>
      <protection/>
    </xf>
    <xf numFmtId="170" fontId="0" fillId="0" borderId="47" xfId="0" applyNumberFormat="1" applyFill="1" applyBorder="1" applyAlignment="1" applyProtection="1">
      <alignment/>
      <protection/>
    </xf>
    <xf numFmtId="170" fontId="0" fillId="0" borderId="48" xfId="0" applyNumberFormat="1" applyFill="1" applyBorder="1" applyAlignment="1" applyProtection="1">
      <alignment/>
      <protection/>
    </xf>
    <xf numFmtId="170" fontId="0" fillId="0" borderId="49" xfId="0" applyNumberFormat="1" applyFill="1" applyBorder="1" applyAlignment="1" applyProtection="1">
      <alignment/>
      <protection/>
    </xf>
    <xf numFmtId="170" fontId="0" fillId="0" borderId="50" xfId="0" applyNumberFormat="1" applyFill="1" applyBorder="1" applyAlignment="1" applyProtection="1">
      <alignment/>
      <protection/>
    </xf>
    <xf numFmtId="170" fontId="0" fillId="0" borderId="51" xfId="0" applyNumberFormat="1" applyFill="1" applyBorder="1" applyAlignment="1" applyProtection="1">
      <alignment/>
      <protection/>
    </xf>
    <xf numFmtId="0" fontId="7" fillId="0" borderId="42" xfId="0" applyFont="1" applyBorder="1" applyAlignment="1" applyProtection="1">
      <alignment/>
      <protection/>
    </xf>
    <xf numFmtId="0" fontId="0" fillId="0" borderId="43" xfId="0" applyFill="1" applyBorder="1" applyAlignment="1" applyProtection="1">
      <alignment/>
      <protection/>
    </xf>
    <xf numFmtId="10" fontId="0" fillId="0" borderId="34" xfId="0" applyNumberFormat="1" applyFill="1" applyBorder="1" applyAlignment="1" applyProtection="1">
      <alignment/>
      <protection/>
    </xf>
    <xf numFmtId="10" fontId="0" fillId="0" borderId="44" xfId="0" applyNumberFormat="1" applyFill="1" applyBorder="1" applyAlignment="1" applyProtection="1">
      <alignment/>
      <protection/>
    </xf>
    <xf numFmtId="0" fontId="7" fillId="0" borderId="33" xfId="0" applyFont="1" applyFill="1" applyBorder="1" applyAlignment="1" applyProtection="1">
      <alignment horizontal="center" vertical="center"/>
      <protection/>
    </xf>
    <xf numFmtId="0" fontId="7" fillId="0" borderId="0" xfId="0" applyFont="1" applyFill="1" applyBorder="1" applyAlignment="1" applyProtection="1">
      <alignment horizontal="right" vertical="center"/>
      <protection/>
    </xf>
    <xf numFmtId="0" fontId="7" fillId="0" borderId="21" xfId="0" applyFont="1" applyFill="1" applyBorder="1" applyAlignment="1" applyProtection="1">
      <alignment horizontal="center" vertical="center" wrapText="1"/>
      <protection/>
    </xf>
    <xf numFmtId="0" fontId="7" fillId="0" borderId="20" xfId="0" applyFont="1" applyFill="1" applyBorder="1" applyAlignment="1" applyProtection="1">
      <alignment horizontal="center" vertical="center" wrapText="1"/>
      <protection/>
    </xf>
    <xf numFmtId="0" fontId="7" fillId="0" borderId="52" xfId="0" applyFont="1" applyFill="1" applyBorder="1" applyAlignment="1" applyProtection="1">
      <alignment/>
      <protection/>
    </xf>
    <xf numFmtId="0" fontId="7" fillId="0" borderId="17" xfId="0" applyFont="1" applyFill="1" applyBorder="1" applyAlignment="1" applyProtection="1">
      <alignment horizontal="center" vertical="center" wrapText="1"/>
      <protection/>
    </xf>
    <xf numFmtId="2" fontId="0" fillId="11" borderId="23" xfId="0" applyNumberFormat="1" applyFont="1" applyFill="1" applyBorder="1" applyAlignment="1" applyProtection="1">
      <alignment/>
      <protection locked="0"/>
    </xf>
    <xf numFmtId="0" fontId="0" fillId="34" borderId="0" xfId="0" applyFill="1" applyAlignment="1" applyProtection="1">
      <alignment vertical="center"/>
      <protection/>
    </xf>
    <xf numFmtId="0" fontId="0" fillId="0" borderId="11" xfId="0" applyFill="1" applyBorder="1" applyAlignment="1" applyProtection="1">
      <alignment vertical="center"/>
      <protection/>
    </xf>
    <xf numFmtId="0" fontId="0" fillId="0" borderId="12" xfId="0" applyFill="1" applyBorder="1" applyAlignment="1" applyProtection="1">
      <alignment vertical="center"/>
      <protection/>
    </xf>
    <xf numFmtId="0" fontId="0" fillId="0" borderId="13" xfId="0" applyFill="1" applyBorder="1" applyAlignment="1" applyProtection="1">
      <alignment vertical="center"/>
      <protection/>
    </xf>
    <xf numFmtId="0" fontId="0" fillId="0" borderId="14" xfId="0" applyFill="1" applyBorder="1" applyAlignment="1" applyProtection="1">
      <alignment vertical="center"/>
      <protection/>
    </xf>
    <xf numFmtId="0" fontId="0" fillId="0" borderId="15" xfId="0" applyFill="1" applyBorder="1" applyAlignment="1" applyProtection="1">
      <alignment vertical="center"/>
      <protection/>
    </xf>
    <xf numFmtId="0" fontId="0" fillId="0" borderId="0" xfId="0" applyFill="1" applyBorder="1" applyAlignment="1" applyProtection="1">
      <alignment vertical="center"/>
      <protection/>
    </xf>
    <xf numFmtId="0" fontId="7" fillId="0" borderId="15" xfId="0" applyFont="1" applyFill="1" applyBorder="1" applyAlignment="1" applyProtection="1">
      <alignment vertical="center"/>
      <protection/>
    </xf>
    <xf numFmtId="0" fontId="0" fillId="0" borderId="0" xfId="0" applyFill="1" applyBorder="1" applyAlignment="1" applyProtection="1">
      <alignment horizontal="center" vertical="center" wrapText="1"/>
      <protection/>
    </xf>
    <xf numFmtId="10" fontId="0" fillId="0" borderId="27" xfId="0" applyNumberFormat="1" applyFont="1" applyFill="1" applyBorder="1" applyAlignment="1" applyProtection="1">
      <alignment horizontal="center" vertical="center"/>
      <protection/>
    </xf>
    <xf numFmtId="0" fontId="0" fillId="0" borderId="16" xfId="0" applyFill="1" applyBorder="1" applyAlignment="1" applyProtection="1">
      <alignment vertical="center"/>
      <protection/>
    </xf>
    <xf numFmtId="0" fontId="0" fillId="0" borderId="17" xfId="0" applyFill="1" applyBorder="1" applyAlignment="1" applyProtection="1">
      <alignment vertical="center"/>
      <protection/>
    </xf>
    <xf numFmtId="0" fontId="0" fillId="0" borderId="18" xfId="0" applyFill="1" applyBorder="1" applyAlignment="1" applyProtection="1">
      <alignment vertical="center"/>
      <protection/>
    </xf>
    <xf numFmtId="0" fontId="2" fillId="34" borderId="0" xfId="0" applyFont="1" applyFill="1" applyAlignment="1" applyProtection="1">
      <alignment vertical="center"/>
      <protection/>
    </xf>
    <xf numFmtId="0" fontId="1" fillId="34" borderId="0" xfId="0" applyFont="1" applyFill="1" applyAlignment="1" applyProtection="1">
      <alignment horizontal="left" vertical="center"/>
      <protection/>
    </xf>
    <xf numFmtId="0" fontId="3" fillId="34" borderId="0" xfId="0" applyFont="1" applyFill="1" applyAlignment="1" applyProtection="1">
      <alignment vertical="center"/>
      <protection/>
    </xf>
    <xf numFmtId="0" fontId="1" fillId="34" borderId="0" xfId="0" applyFont="1" applyFill="1" applyAlignment="1" applyProtection="1">
      <alignment vertical="center"/>
      <protection/>
    </xf>
    <xf numFmtId="0" fontId="0" fillId="34" borderId="0" xfId="0" applyFont="1" applyFill="1" applyAlignment="1" applyProtection="1">
      <alignment horizontal="center" vertical="center"/>
      <protection/>
    </xf>
    <xf numFmtId="0" fontId="0" fillId="34" borderId="0" xfId="0" applyFont="1" applyFill="1" applyAlignment="1" applyProtection="1">
      <alignment vertical="center"/>
      <protection/>
    </xf>
    <xf numFmtId="0" fontId="2" fillId="34" borderId="0" xfId="0" applyFont="1" applyFill="1" applyAlignment="1" applyProtection="1">
      <alignment horizontal="center" vertical="center"/>
      <protection/>
    </xf>
    <xf numFmtId="0" fontId="0" fillId="34" borderId="0" xfId="0" applyFill="1" applyBorder="1" applyAlignment="1" applyProtection="1">
      <alignment vertical="center"/>
      <protection/>
    </xf>
    <xf numFmtId="0" fontId="7" fillId="34" borderId="0" xfId="0" applyFont="1" applyFill="1" applyBorder="1" applyAlignment="1" applyProtection="1">
      <alignment horizontal="left" vertical="center"/>
      <protection/>
    </xf>
    <xf numFmtId="9" fontId="0" fillId="34" borderId="0" xfId="0" applyNumberFormat="1" applyFill="1" applyBorder="1" applyAlignment="1" applyProtection="1">
      <alignment vertical="center"/>
      <protection/>
    </xf>
    <xf numFmtId="0" fontId="0" fillId="34" borderId="0" xfId="0" applyFill="1" applyBorder="1" applyAlignment="1" applyProtection="1">
      <alignment horizontal="center" vertical="center"/>
      <protection/>
    </xf>
    <xf numFmtId="44" fontId="0" fillId="34" borderId="0" xfId="44" applyFont="1" applyFill="1" applyBorder="1" applyAlignment="1" applyProtection="1">
      <alignment vertical="center"/>
      <protection/>
    </xf>
    <xf numFmtId="1" fontId="0" fillId="34" borderId="0" xfId="0" applyNumberFormat="1" applyFill="1" applyBorder="1" applyAlignment="1" applyProtection="1">
      <alignment vertical="center"/>
      <protection/>
    </xf>
    <xf numFmtId="0" fontId="0" fillId="0" borderId="0" xfId="0" applyFill="1" applyBorder="1" applyAlignment="1" applyProtection="1">
      <alignment horizontal="center" vertical="center"/>
      <protection/>
    </xf>
    <xf numFmtId="0" fontId="55" fillId="0" borderId="53" xfId="21" applyFont="1" applyFill="1" applyBorder="1" applyAlignment="1" applyProtection="1">
      <alignment horizontal="center" vertical="center"/>
      <protection/>
    </xf>
    <xf numFmtId="0" fontId="55" fillId="0" borderId="54" xfId="21" applyFont="1" applyFill="1" applyBorder="1" applyAlignment="1" applyProtection="1">
      <alignment horizontal="center" vertical="center"/>
      <protection/>
    </xf>
    <xf numFmtId="170" fontId="0" fillId="0" borderId="29" xfId="0" applyNumberFormat="1" applyFill="1" applyBorder="1" applyAlignment="1" applyProtection="1">
      <alignment horizontal="right" vertical="center"/>
      <protection/>
    </xf>
    <xf numFmtId="170" fontId="0" fillId="0" borderId="30" xfId="0" applyNumberFormat="1" applyFill="1" applyBorder="1" applyAlignment="1" applyProtection="1">
      <alignment horizontal="right" vertical="center"/>
      <protection/>
    </xf>
    <xf numFmtId="170" fontId="0" fillId="0" borderId="34" xfId="0" applyNumberFormat="1" applyFill="1" applyBorder="1" applyAlignment="1" applyProtection="1">
      <alignment horizontal="right" vertical="center"/>
      <protection/>
    </xf>
    <xf numFmtId="170" fontId="0" fillId="0" borderId="44" xfId="0" applyNumberFormat="1" applyFill="1" applyBorder="1" applyAlignment="1" applyProtection="1">
      <alignment horizontal="right" vertical="center"/>
      <protection/>
    </xf>
    <xf numFmtId="3" fontId="0" fillId="0" borderId="34" xfId="0" applyNumberFormat="1" applyFill="1" applyBorder="1" applyAlignment="1" applyProtection="1">
      <alignment horizontal="right" vertical="center"/>
      <protection/>
    </xf>
    <xf numFmtId="3" fontId="0" fillId="0" borderId="44" xfId="0" applyNumberFormat="1" applyFill="1" applyBorder="1" applyAlignment="1" applyProtection="1">
      <alignment horizontal="right" vertical="center"/>
      <protection/>
    </xf>
    <xf numFmtId="3" fontId="0" fillId="0" borderId="31" xfId="0" applyNumberFormat="1" applyFill="1" applyBorder="1" applyAlignment="1" applyProtection="1">
      <alignment horizontal="right" vertical="center"/>
      <protection/>
    </xf>
    <xf numFmtId="3" fontId="0" fillId="0" borderId="32" xfId="0" applyNumberFormat="1" applyFill="1" applyBorder="1" applyAlignment="1" applyProtection="1">
      <alignment horizontal="right" vertical="center"/>
      <protection/>
    </xf>
    <xf numFmtId="14" fontId="0" fillId="0" borderId="55" xfId="0" applyNumberFormat="1" applyFill="1" applyBorder="1" applyAlignment="1" applyProtection="1">
      <alignment horizontal="left" vertical="center"/>
      <protection/>
    </xf>
    <xf numFmtId="0" fontId="1"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center" wrapText="1"/>
      <protection/>
    </xf>
    <xf numFmtId="0" fontId="50" fillId="0" borderId="34" xfId="53" applyFill="1" applyBorder="1" applyAlignment="1" applyProtection="1">
      <alignment horizontal="center"/>
      <protection/>
    </xf>
    <xf numFmtId="0" fontId="7" fillId="14" borderId="19" xfId="0" applyFont="1" applyFill="1" applyBorder="1" applyAlignment="1" applyProtection="1">
      <alignment horizontal="center" vertical="center"/>
      <protection/>
    </xf>
    <xf numFmtId="164" fontId="0" fillId="11" borderId="37" xfId="0" applyNumberFormat="1" applyFont="1" applyFill="1" applyBorder="1" applyAlignment="1" applyProtection="1">
      <alignment/>
      <protection locked="0"/>
    </xf>
    <xf numFmtId="164" fontId="0" fillId="11" borderId="39" xfId="0" applyNumberFormat="1" applyFont="1" applyFill="1" applyBorder="1" applyAlignment="1" applyProtection="1">
      <alignment/>
      <protection locked="0"/>
    </xf>
    <xf numFmtId="0" fontId="55" fillId="0" borderId="56" xfId="21" applyFont="1" applyFill="1" applyBorder="1" applyAlignment="1" applyProtection="1">
      <alignment horizontal="center" vertical="center"/>
      <protection/>
    </xf>
    <xf numFmtId="170" fontId="0" fillId="0" borderId="57" xfId="0" applyNumberFormat="1" applyFill="1" applyBorder="1" applyAlignment="1" applyProtection="1">
      <alignment horizontal="right" vertical="center"/>
      <protection/>
    </xf>
    <xf numFmtId="170" fontId="0" fillId="0" borderId="55" xfId="0" applyNumberFormat="1" applyFill="1" applyBorder="1" applyAlignment="1" applyProtection="1">
      <alignment horizontal="right" vertical="center"/>
      <protection/>
    </xf>
    <xf numFmtId="3" fontId="0" fillId="0" borderId="55" xfId="0" applyNumberFormat="1" applyFill="1" applyBorder="1" applyAlignment="1" applyProtection="1">
      <alignment horizontal="right" vertical="center"/>
      <protection/>
    </xf>
    <xf numFmtId="3" fontId="0" fillId="0" borderId="58" xfId="0" applyNumberFormat="1" applyFill="1" applyBorder="1" applyAlignment="1" applyProtection="1">
      <alignment horizontal="right" vertical="center"/>
      <protection/>
    </xf>
    <xf numFmtId="0" fontId="7" fillId="0" borderId="17" xfId="0" applyFont="1" applyFill="1" applyBorder="1" applyAlignment="1" applyProtection="1">
      <alignment vertical="center"/>
      <protection/>
    </xf>
    <xf numFmtId="0" fontId="7" fillId="0" borderId="18" xfId="0" applyFont="1" applyFill="1" applyBorder="1" applyAlignment="1" applyProtection="1">
      <alignment vertical="center"/>
      <protection/>
    </xf>
    <xf numFmtId="0" fontId="0" fillId="0" borderId="0" xfId="0" applyFill="1" applyAlignment="1" applyProtection="1">
      <alignment vertical="center"/>
      <protection/>
    </xf>
    <xf numFmtId="0" fontId="0" fillId="0" borderId="0" xfId="0" applyFont="1" applyFill="1" applyBorder="1" applyAlignment="1" applyProtection="1">
      <alignment horizontal="left" vertical="center" wrapText="1"/>
      <protection/>
    </xf>
    <xf numFmtId="0" fontId="0" fillId="0" borderId="59" xfId="0" applyFont="1" applyFill="1" applyBorder="1" applyAlignment="1" applyProtection="1">
      <alignment vertical="center" wrapText="1"/>
      <protection/>
    </xf>
    <xf numFmtId="0" fontId="0" fillId="0" borderId="0" xfId="0" applyFont="1" applyFill="1" applyBorder="1" applyAlignment="1" applyProtection="1">
      <alignment vertical="center" wrapText="1"/>
      <protection/>
    </xf>
    <xf numFmtId="0" fontId="0" fillId="0" borderId="0"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59" xfId="0" applyFont="1" applyFill="1" applyBorder="1" applyAlignment="1" applyProtection="1">
      <alignment vertical="center"/>
      <protection/>
    </xf>
    <xf numFmtId="0" fontId="0" fillId="0" borderId="0" xfId="0" applyFont="1" applyFill="1" applyAlignment="1" applyProtection="1">
      <alignment vertical="center"/>
      <protection/>
    </xf>
    <xf numFmtId="0" fontId="7" fillId="0" borderId="26" xfId="0" applyFont="1" applyFill="1" applyBorder="1" applyAlignment="1" applyProtection="1">
      <alignment horizontal="center" vertical="center"/>
      <protection/>
    </xf>
    <xf numFmtId="0" fontId="7" fillId="0" borderId="27" xfId="0" applyFont="1" applyFill="1" applyBorder="1" applyAlignment="1" applyProtection="1">
      <alignment horizontal="center" vertical="center"/>
      <protection/>
    </xf>
    <xf numFmtId="0" fontId="7" fillId="0" borderId="28" xfId="0" applyFont="1" applyFill="1" applyBorder="1" applyAlignment="1" applyProtection="1">
      <alignment horizontal="center" vertical="center"/>
      <protection/>
    </xf>
    <xf numFmtId="0" fontId="0" fillId="0" borderId="0" xfId="0" applyFont="1" applyBorder="1" applyAlignment="1">
      <alignment/>
    </xf>
    <xf numFmtId="0" fontId="0" fillId="0" borderId="15" xfId="0" applyFont="1" applyBorder="1" applyAlignment="1">
      <alignment/>
    </xf>
    <xf numFmtId="10" fontId="0" fillId="0" borderId="26" xfId="0" applyNumberFormat="1" applyFont="1" applyFill="1" applyBorder="1" applyAlignment="1" applyProtection="1">
      <alignment horizontal="center" vertical="center"/>
      <protection/>
    </xf>
    <xf numFmtId="0" fontId="0" fillId="0" borderId="60" xfId="0" applyFont="1" applyFill="1" applyBorder="1" applyAlignment="1" applyProtection="1">
      <alignmen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170" fontId="0" fillId="0" borderId="37" xfId="0" applyNumberFormat="1" applyFill="1" applyBorder="1" applyAlignment="1" applyProtection="1">
      <alignment horizontal="center" vertical="center"/>
      <protection/>
    </xf>
    <xf numFmtId="170" fontId="0" fillId="0" borderId="29" xfId="0" applyNumberFormat="1" applyFill="1" applyBorder="1" applyAlignment="1" applyProtection="1">
      <alignment horizontal="center" vertical="center"/>
      <protection/>
    </xf>
    <xf numFmtId="170" fontId="0" fillId="0" borderId="30" xfId="0" applyNumberFormat="1" applyFill="1" applyBorder="1" applyAlignment="1" applyProtection="1">
      <alignment horizontal="center" vertical="center"/>
      <protection/>
    </xf>
    <xf numFmtId="170" fontId="0" fillId="0" borderId="43" xfId="0" applyNumberFormat="1" applyFill="1" applyBorder="1" applyAlignment="1" applyProtection="1">
      <alignment horizontal="center" vertical="center"/>
      <protection/>
    </xf>
    <xf numFmtId="170" fontId="0" fillId="0" borderId="34" xfId="0" applyNumberFormat="1" applyFill="1" applyBorder="1" applyAlignment="1" applyProtection="1">
      <alignment horizontal="center" vertical="center"/>
      <protection/>
    </xf>
    <xf numFmtId="170" fontId="0" fillId="0" borderId="44" xfId="0" applyNumberFormat="1" applyFill="1" applyBorder="1" applyAlignment="1" applyProtection="1">
      <alignment horizontal="center" vertical="center"/>
      <protection/>
    </xf>
    <xf numFmtId="3" fontId="0" fillId="0" borderId="43" xfId="0" applyNumberFormat="1" applyFill="1" applyBorder="1" applyAlignment="1" applyProtection="1">
      <alignment horizontal="center" vertical="center"/>
      <protection/>
    </xf>
    <xf numFmtId="3" fontId="0" fillId="0" borderId="34" xfId="0" applyNumberFormat="1" applyFill="1" applyBorder="1" applyAlignment="1" applyProtection="1">
      <alignment horizontal="center" vertical="center"/>
      <protection/>
    </xf>
    <xf numFmtId="3" fontId="0" fillId="0" borderId="44" xfId="0" applyNumberFormat="1" applyFill="1" applyBorder="1" applyAlignment="1" applyProtection="1">
      <alignment horizontal="center" vertical="center"/>
      <protection/>
    </xf>
    <xf numFmtId="3" fontId="0" fillId="0" borderId="39" xfId="0" applyNumberFormat="1" applyFill="1" applyBorder="1" applyAlignment="1" applyProtection="1">
      <alignment horizontal="center" vertical="center"/>
      <protection/>
    </xf>
    <xf numFmtId="3" fontId="0" fillId="0" borderId="31" xfId="0" applyNumberFormat="1" applyFill="1" applyBorder="1" applyAlignment="1" applyProtection="1">
      <alignment horizontal="center" vertical="center"/>
      <protection/>
    </xf>
    <xf numFmtId="3" fontId="0" fillId="0" borderId="32" xfId="0" applyNumberFormat="1" applyFill="1" applyBorder="1" applyAlignment="1" applyProtection="1">
      <alignment horizontal="center" vertical="center"/>
      <protection/>
    </xf>
    <xf numFmtId="0" fontId="7" fillId="14" borderId="21" xfId="0" applyFont="1" applyFill="1" applyBorder="1" applyAlignment="1" applyProtection="1">
      <alignment horizontal="center" vertical="center"/>
      <protection/>
    </xf>
    <xf numFmtId="0" fontId="7" fillId="14" borderId="20" xfId="0" applyFont="1" applyFill="1" applyBorder="1" applyAlignment="1" applyProtection="1">
      <alignment horizontal="center" vertical="center"/>
      <protection/>
    </xf>
    <xf numFmtId="2" fontId="50" fillId="0" borderId="40" xfId="53" applyNumberFormat="1" applyFill="1" applyBorder="1" applyAlignment="1" applyProtection="1">
      <alignment horizontal="center" vertical="center" wrapText="1"/>
      <protection/>
    </xf>
    <xf numFmtId="2" fontId="7" fillId="0" borderId="41" xfId="0" applyNumberFormat="1" applyFont="1" applyBorder="1" applyAlignment="1" applyProtection="1">
      <alignment/>
      <protection/>
    </xf>
    <xf numFmtId="2" fontId="0" fillId="0" borderId="37" xfId="0" applyNumberFormat="1" applyBorder="1" applyAlignment="1">
      <alignment horizontal="center"/>
    </xf>
    <xf numFmtId="2" fontId="0" fillId="0" borderId="29" xfId="0" applyNumberFormat="1" applyBorder="1" applyAlignment="1">
      <alignment horizontal="center"/>
    </xf>
    <xf numFmtId="2" fontId="0" fillId="0" borderId="30" xfId="0" applyNumberFormat="1" applyBorder="1" applyAlignment="1">
      <alignment horizontal="center"/>
    </xf>
    <xf numFmtId="1" fontId="0" fillId="0" borderId="43" xfId="0" applyNumberFormat="1" applyBorder="1" applyAlignment="1">
      <alignment horizontal="center"/>
    </xf>
    <xf numFmtId="1" fontId="0" fillId="0" borderId="34" xfId="0" applyNumberFormat="1" applyBorder="1" applyAlignment="1">
      <alignment horizontal="center"/>
    </xf>
    <xf numFmtId="1" fontId="0" fillId="0" borderId="44" xfId="0" applyNumberFormat="1" applyBorder="1" applyAlignment="1">
      <alignment horizontal="center"/>
    </xf>
    <xf numFmtId="1" fontId="0" fillId="0" borderId="39" xfId="0" applyNumberFormat="1" applyBorder="1" applyAlignment="1">
      <alignment horizontal="center"/>
    </xf>
    <xf numFmtId="1" fontId="0" fillId="0" borderId="31" xfId="0" applyNumberFormat="1" applyBorder="1" applyAlignment="1">
      <alignment horizontal="center"/>
    </xf>
    <xf numFmtId="1" fontId="0" fillId="0" borderId="32" xfId="0" applyNumberFormat="1" applyBorder="1" applyAlignment="1">
      <alignment horizontal="center"/>
    </xf>
    <xf numFmtId="0" fontId="58" fillId="16" borderId="11" xfId="58" applyFont="1" applyFill="1" applyBorder="1" applyAlignment="1" applyProtection="1">
      <alignment horizontal="center" vertical="center"/>
      <protection/>
    </xf>
    <xf numFmtId="0" fontId="58" fillId="16" borderId="12" xfId="58" applyFont="1" applyFill="1" applyBorder="1" applyAlignment="1" applyProtection="1">
      <alignment horizontal="center" vertical="center"/>
      <protection/>
    </xf>
    <xf numFmtId="0" fontId="58" fillId="16" borderId="13" xfId="58" applyFont="1" applyFill="1" applyBorder="1" applyAlignment="1" applyProtection="1">
      <alignment horizontal="center" vertical="center"/>
      <protection/>
    </xf>
    <xf numFmtId="0" fontId="40" fillId="0" borderId="37" xfId="58" applyBorder="1" applyAlignment="1" applyProtection="1">
      <alignment horizontal="left" vertical="center" wrapText="1"/>
      <protection/>
    </xf>
    <xf numFmtId="0" fontId="40" fillId="0" borderId="29" xfId="58" applyBorder="1" applyAlignment="1" applyProtection="1">
      <alignment horizontal="left" vertical="center" wrapText="1"/>
      <protection/>
    </xf>
    <xf numFmtId="0" fontId="40" fillId="0" borderId="30" xfId="58" applyBorder="1" applyAlignment="1" applyProtection="1">
      <alignment horizontal="left" vertical="center" wrapText="1"/>
      <protection/>
    </xf>
    <xf numFmtId="0" fontId="40" fillId="0" borderId="43" xfId="58" applyBorder="1" applyAlignment="1" applyProtection="1">
      <alignment horizontal="left" vertical="center" wrapText="1"/>
      <protection/>
    </xf>
    <xf numFmtId="0" fontId="40" fillId="0" borderId="34" xfId="58" applyBorder="1" applyAlignment="1" applyProtection="1">
      <alignment horizontal="left" vertical="center" wrapText="1"/>
      <protection/>
    </xf>
    <xf numFmtId="0" fontId="40" fillId="0" borderId="44" xfId="58" applyBorder="1" applyAlignment="1" applyProtection="1">
      <alignment horizontal="left" vertical="center" wrapText="1"/>
      <protection/>
    </xf>
    <xf numFmtId="0" fontId="40" fillId="0" borderId="43" xfId="58" applyFill="1" applyBorder="1" applyAlignment="1" applyProtection="1">
      <alignment horizontal="left" vertical="center" wrapText="1"/>
      <protection/>
    </xf>
    <xf numFmtId="0" fontId="40" fillId="0" borderId="34" xfId="58" applyFill="1" applyBorder="1" applyAlignment="1" applyProtection="1">
      <alignment horizontal="left" vertical="center" wrapText="1"/>
      <protection/>
    </xf>
    <xf numFmtId="0" fontId="40" fillId="0" borderId="44" xfId="58" applyFill="1" applyBorder="1" applyAlignment="1" applyProtection="1">
      <alignment horizontal="left" vertical="center" wrapText="1"/>
      <protection/>
    </xf>
    <xf numFmtId="0" fontId="18" fillId="0" borderId="43" xfId="58" applyFont="1" applyFill="1" applyBorder="1" applyAlignment="1" applyProtection="1">
      <alignment horizontal="left" vertical="center" wrapText="1"/>
      <protection/>
    </xf>
    <xf numFmtId="0" fontId="18" fillId="0" borderId="34" xfId="58" applyFont="1" applyFill="1" applyBorder="1" applyAlignment="1" applyProtection="1">
      <alignment horizontal="left" vertical="center" wrapText="1"/>
      <protection/>
    </xf>
    <xf numFmtId="0" fontId="18" fillId="0" borderId="44" xfId="58" applyFont="1" applyFill="1" applyBorder="1" applyAlignment="1" applyProtection="1">
      <alignment horizontal="left" vertical="center" wrapText="1"/>
      <protection/>
    </xf>
    <xf numFmtId="0" fontId="50" fillId="0" borderId="43" xfId="53" applyBorder="1" applyAlignment="1" applyProtection="1">
      <alignment horizontal="center" vertical="center" wrapText="1"/>
      <protection/>
    </xf>
    <xf numFmtId="0" fontId="50" fillId="0" borderId="34" xfId="53" applyBorder="1" applyAlignment="1" applyProtection="1">
      <alignment horizontal="center" vertical="center" wrapText="1"/>
      <protection/>
    </xf>
    <xf numFmtId="0" fontId="50" fillId="0" borderId="44" xfId="53" applyBorder="1" applyAlignment="1" applyProtection="1">
      <alignment horizontal="center" vertical="center" wrapText="1"/>
      <protection/>
    </xf>
    <xf numFmtId="0" fontId="50" fillId="0" borderId="39" xfId="53" applyBorder="1" applyAlignment="1" applyProtection="1">
      <alignment horizontal="center" vertical="center" wrapText="1"/>
      <protection/>
    </xf>
    <xf numFmtId="0" fontId="50" fillId="0" borderId="31" xfId="53" applyBorder="1" applyAlignment="1" applyProtection="1">
      <alignment horizontal="center" vertical="center" wrapText="1"/>
      <protection/>
    </xf>
    <xf numFmtId="0" fontId="50" fillId="0" borderId="32" xfId="53" applyBorder="1" applyAlignment="1" applyProtection="1">
      <alignment horizontal="center" vertical="center" wrapText="1"/>
      <protection/>
    </xf>
    <xf numFmtId="0" fontId="40" fillId="0" borderId="11" xfId="58" applyFill="1" applyBorder="1" applyAlignment="1" applyProtection="1">
      <alignment horizontal="left" vertical="center" wrapText="1"/>
      <protection/>
    </xf>
    <xf numFmtId="0" fontId="40" fillId="0" borderId="12" xfId="58" applyFont="1" applyFill="1" applyBorder="1" applyAlignment="1" applyProtection="1">
      <alignment horizontal="left" vertical="center" wrapText="1"/>
      <protection/>
    </xf>
    <xf numFmtId="0" fontId="40" fillId="0" borderId="13" xfId="58" applyFont="1" applyFill="1" applyBorder="1" applyAlignment="1" applyProtection="1">
      <alignment horizontal="left" vertical="center" wrapText="1"/>
      <protection/>
    </xf>
    <xf numFmtId="0" fontId="40" fillId="0" borderId="14" xfId="58" applyFont="1" applyFill="1" applyBorder="1" applyAlignment="1" applyProtection="1">
      <alignment horizontal="left" vertical="center" wrapText="1"/>
      <protection/>
    </xf>
    <xf numFmtId="0" fontId="40" fillId="0" borderId="0" xfId="58" applyFont="1" applyFill="1" applyBorder="1" applyAlignment="1" applyProtection="1">
      <alignment horizontal="left" vertical="center" wrapText="1"/>
      <protection/>
    </xf>
    <xf numFmtId="0" fontId="40" fillId="0" borderId="15" xfId="58" applyFont="1" applyFill="1" applyBorder="1" applyAlignment="1" applyProtection="1">
      <alignment horizontal="left" vertical="center" wrapText="1"/>
      <protection/>
    </xf>
    <xf numFmtId="0" fontId="40" fillId="0" borderId="16" xfId="58" applyFont="1" applyFill="1" applyBorder="1" applyAlignment="1" applyProtection="1">
      <alignment horizontal="left" vertical="center" wrapText="1"/>
      <protection/>
    </xf>
    <xf numFmtId="0" fontId="40" fillId="0" borderId="17" xfId="58" applyFont="1" applyFill="1" applyBorder="1" applyAlignment="1" applyProtection="1">
      <alignment horizontal="left" vertical="center" wrapText="1"/>
      <protection/>
    </xf>
    <xf numFmtId="0" fontId="40" fillId="0" borderId="18" xfId="58" applyFont="1" applyFill="1" applyBorder="1" applyAlignment="1" applyProtection="1">
      <alignment horizontal="left" vertical="center" wrapText="1"/>
      <protection/>
    </xf>
    <xf numFmtId="0" fontId="59" fillId="0" borderId="11" xfId="58" applyFont="1" applyFill="1" applyBorder="1" applyAlignment="1" applyProtection="1">
      <alignment horizontal="center" vertical="center"/>
      <protection/>
    </xf>
    <xf numFmtId="0" fontId="59" fillId="0" borderId="61" xfId="58" applyFont="1" applyFill="1" applyBorder="1" applyAlignment="1" applyProtection="1">
      <alignment horizontal="center" vertical="center"/>
      <protection/>
    </xf>
    <xf numFmtId="0" fontId="59" fillId="0" borderId="14" xfId="58" applyFont="1" applyFill="1" applyBorder="1" applyAlignment="1" applyProtection="1">
      <alignment horizontal="center" vertical="center"/>
      <protection/>
    </xf>
    <xf numFmtId="0" fontId="59" fillId="0" borderId="62" xfId="58" applyFont="1" applyFill="1" applyBorder="1" applyAlignment="1" applyProtection="1">
      <alignment horizontal="center" vertical="center"/>
      <protection/>
    </xf>
    <xf numFmtId="0" fontId="59" fillId="0" borderId="16" xfId="58" applyFont="1" applyFill="1" applyBorder="1" applyAlignment="1" applyProtection="1">
      <alignment horizontal="center" vertical="center"/>
      <protection/>
    </xf>
    <xf numFmtId="0" fontId="59" fillId="0" borderId="63" xfId="58" applyFont="1" applyFill="1" applyBorder="1" applyAlignment="1" applyProtection="1">
      <alignment horizontal="center" vertical="center"/>
      <protection/>
    </xf>
    <xf numFmtId="0" fontId="40" fillId="0" borderId="64" xfId="58" applyFont="1" applyFill="1" applyBorder="1" applyAlignment="1" applyProtection="1">
      <alignment horizontal="center"/>
      <protection/>
    </xf>
    <xf numFmtId="0" fontId="40" fillId="0" borderId="12" xfId="58" applyFont="1" applyFill="1" applyBorder="1" applyAlignment="1" applyProtection="1">
      <alignment horizontal="center"/>
      <protection/>
    </xf>
    <xf numFmtId="0" fontId="40" fillId="0" borderId="61" xfId="58" applyFont="1" applyFill="1" applyBorder="1" applyAlignment="1" applyProtection="1">
      <alignment horizontal="center"/>
      <protection/>
    </xf>
    <xf numFmtId="0" fontId="17" fillId="16" borderId="65" xfId="58" applyFont="1" applyFill="1" applyBorder="1" applyAlignment="1" applyProtection="1">
      <alignment horizontal="center" vertical="center" wrapText="1"/>
      <protection/>
    </xf>
    <xf numFmtId="0" fontId="17" fillId="16" borderId="22" xfId="58" applyFont="1" applyFill="1" applyBorder="1" applyAlignment="1" applyProtection="1">
      <alignment horizontal="center" vertical="center" wrapText="1"/>
      <protection/>
    </xf>
    <xf numFmtId="0" fontId="40" fillId="0" borderId="59" xfId="58" applyFont="1" applyFill="1" applyBorder="1" applyAlignment="1" applyProtection="1">
      <alignment horizontal="center"/>
      <protection/>
    </xf>
    <xf numFmtId="0" fontId="40" fillId="0" borderId="0" xfId="58" applyFont="1" applyFill="1" applyBorder="1" applyAlignment="1" applyProtection="1">
      <alignment horizontal="center"/>
      <protection/>
    </xf>
    <xf numFmtId="0" fontId="40" fillId="0" borderId="62" xfId="58" applyFont="1" applyFill="1" applyBorder="1" applyAlignment="1" applyProtection="1">
      <alignment horizontal="center"/>
      <protection/>
    </xf>
    <xf numFmtId="0" fontId="15" fillId="19" borderId="66" xfId="58" applyFont="1" applyFill="1" applyBorder="1" applyAlignment="1" applyProtection="1">
      <alignment horizontal="center" vertical="center" wrapText="1"/>
      <protection/>
    </xf>
    <xf numFmtId="0" fontId="15" fillId="19" borderId="24" xfId="58" applyFont="1" applyFill="1" applyBorder="1" applyAlignment="1" applyProtection="1">
      <alignment horizontal="center" vertical="center" wrapText="1"/>
      <protection/>
    </xf>
    <xf numFmtId="0" fontId="57" fillId="17" borderId="66" xfId="58" applyFont="1" applyFill="1" applyBorder="1" applyAlignment="1" applyProtection="1">
      <alignment horizontal="center"/>
      <protection/>
    </xf>
    <xf numFmtId="0" fontId="57" fillId="17" borderId="24" xfId="58" applyFont="1" applyFill="1" applyBorder="1" applyAlignment="1" applyProtection="1">
      <alignment horizontal="center"/>
      <protection/>
    </xf>
    <xf numFmtId="0" fontId="40" fillId="0" borderId="67" xfId="58" applyFont="1" applyFill="1" applyBorder="1" applyAlignment="1" applyProtection="1">
      <alignment horizontal="center"/>
      <protection/>
    </xf>
    <xf numFmtId="0" fontId="40" fillId="0" borderId="17" xfId="58" applyFont="1" applyFill="1" applyBorder="1" applyAlignment="1" applyProtection="1">
      <alignment horizontal="center"/>
      <protection/>
    </xf>
    <xf numFmtId="0" fontId="40" fillId="0" borderId="63" xfId="58" applyFont="1" applyFill="1" applyBorder="1" applyAlignment="1" applyProtection="1">
      <alignment horizontal="center"/>
      <protection/>
    </xf>
    <xf numFmtId="0" fontId="15" fillId="8" borderId="68" xfId="58" applyFont="1" applyFill="1" applyBorder="1" applyAlignment="1" applyProtection="1">
      <alignment horizontal="center"/>
      <protection/>
    </xf>
    <xf numFmtId="0" fontId="15" fillId="8" borderId="23" xfId="58" applyFont="1" applyFill="1" applyBorder="1" applyAlignment="1" applyProtection="1">
      <alignment horizontal="center"/>
      <protection/>
    </xf>
    <xf numFmtId="0" fontId="60" fillId="16" borderId="11" xfId="58" applyFont="1" applyFill="1" applyBorder="1" applyAlignment="1" applyProtection="1">
      <alignment horizontal="center"/>
      <protection/>
    </xf>
    <xf numFmtId="0" fontId="60" fillId="16" borderId="12" xfId="58" applyFont="1" applyFill="1" applyBorder="1" applyAlignment="1" applyProtection="1">
      <alignment horizontal="center"/>
      <protection/>
    </xf>
    <xf numFmtId="0" fontId="60" fillId="16" borderId="13" xfId="58" applyFont="1" applyFill="1" applyBorder="1" applyAlignment="1" applyProtection="1">
      <alignment horizontal="center"/>
      <protection/>
    </xf>
    <xf numFmtId="0" fontId="58" fillId="16" borderId="16" xfId="58" applyFont="1" applyFill="1" applyBorder="1" applyAlignment="1" applyProtection="1">
      <alignment horizontal="center" vertical="center"/>
      <protection/>
    </xf>
    <xf numFmtId="0" fontId="58" fillId="16" borderId="17" xfId="58" applyFont="1" applyFill="1" applyBorder="1" applyAlignment="1" applyProtection="1">
      <alignment horizontal="center" vertical="center"/>
      <protection/>
    </xf>
    <xf numFmtId="0" fontId="58" fillId="16" borderId="18" xfId="58" applyFont="1" applyFill="1" applyBorder="1" applyAlignment="1" applyProtection="1">
      <alignment horizontal="center" vertical="center"/>
      <protection/>
    </xf>
    <xf numFmtId="14" fontId="57" fillId="0" borderId="66" xfId="58" applyNumberFormat="1" applyFont="1" applyFill="1" applyBorder="1" applyAlignment="1" applyProtection="1">
      <alignment horizontal="right"/>
      <protection/>
    </xf>
    <xf numFmtId="0" fontId="40" fillId="0" borderId="69" xfId="58" applyFill="1" applyBorder="1" applyProtection="1">
      <alignment/>
      <protection/>
    </xf>
    <xf numFmtId="14" fontId="57" fillId="0" borderId="69" xfId="58" applyNumberFormat="1" applyFont="1" applyFill="1" applyBorder="1" applyAlignment="1" applyProtection="1">
      <alignment horizontal="left"/>
      <protection/>
    </xf>
    <xf numFmtId="0" fontId="40" fillId="0" borderId="55" xfId="58" applyFill="1" applyBorder="1" applyProtection="1">
      <alignment/>
      <protection/>
    </xf>
    <xf numFmtId="0" fontId="50" fillId="0" borderId="37" xfId="54" applyFont="1" applyFill="1" applyBorder="1" applyAlignment="1" applyProtection="1">
      <alignment horizontal="center" wrapText="1"/>
      <protection/>
    </xf>
    <xf numFmtId="0" fontId="50" fillId="0" borderId="29" xfId="54" applyFont="1" applyFill="1" applyBorder="1" applyAlignment="1" applyProtection="1">
      <alignment horizontal="center" wrapText="1"/>
      <protection/>
    </xf>
    <xf numFmtId="0" fontId="50" fillId="0" borderId="30" xfId="54" applyFont="1" applyFill="1" applyBorder="1" applyAlignment="1" applyProtection="1">
      <alignment horizontal="center" wrapText="1"/>
      <protection/>
    </xf>
    <xf numFmtId="0" fontId="50" fillId="0" borderId="70" xfId="54" applyFont="1" applyFill="1" applyBorder="1" applyAlignment="1" applyProtection="1">
      <alignment horizontal="center" wrapText="1"/>
      <protection/>
    </xf>
    <xf numFmtId="0" fontId="50" fillId="0" borderId="71" xfId="54" applyFont="1" applyFill="1" applyBorder="1" applyAlignment="1" applyProtection="1">
      <alignment horizontal="center" wrapText="1"/>
      <protection/>
    </xf>
    <xf numFmtId="0" fontId="50" fillId="0" borderId="72" xfId="54" applyFont="1" applyFill="1" applyBorder="1" applyAlignment="1" applyProtection="1">
      <alignment horizontal="center" wrapText="1"/>
      <protection/>
    </xf>
    <xf numFmtId="0" fontId="57" fillId="0" borderId="52" xfId="58" applyFont="1" applyFill="1" applyBorder="1" applyAlignment="1" applyProtection="1">
      <alignment horizontal="right"/>
      <protection/>
    </xf>
    <xf numFmtId="0" fontId="57" fillId="0" borderId="68" xfId="58" applyFont="1" applyFill="1" applyBorder="1" applyAlignment="1" applyProtection="1">
      <alignment horizontal="right"/>
      <protection/>
    </xf>
    <xf numFmtId="14" fontId="57" fillId="0" borderId="58" xfId="58" applyNumberFormat="1" applyFont="1" applyFill="1" applyBorder="1" applyAlignment="1" applyProtection="1">
      <alignment horizontal="left"/>
      <protection/>
    </xf>
    <xf numFmtId="0" fontId="57" fillId="0" borderId="31" xfId="58" applyFont="1" applyFill="1" applyBorder="1" applyAlignment="1" applyProtection="1">
      <alignment horizontal="left"/>
      <protection/>
    </xf>
    <xf numFmtId="0" fontId="57" fillId="0" borderId="32" xfId="58" applyFont="1" applyFill="1" applyBorder="1" applyAlignment="1" applyProtection="1">
      <alignment horizontal="left"/>
      <protection/>
    </xf>
    <xf numFmtId="0" fontId="0" fillId="0" borderId="43" xfId="0" applyFont="1" applyFill="1" applyBorder="1" applyAlignment="1" applyProtection="1">
      <alignment horizontal="left" vertical="center" wrapText="1"/>
      <protection/>
    </xf>
    <xf numFmtId="0" fontId="0" fillId="0" borderId="34" xfId="0" applyFont="1" applyFill="1" applyBorder="1" applyAlignment="1" applyProtection="1">
      <alignment horizontal="left" vertical="center" wrapText="1"/>
      <protection/>
    </xf>
    <xf numFmtId="0" fontId="0" fillId="0" borderId="44" xfId="0" applyFont="1" applyFill="1" applyBorder="1" applyAlignment="1" applyProtection="1">
      <alignment horizontal="left" vertical="center" wrapText="1"/>
      <protection/>
    </xf>
    <xf numFmtId="0" fontId="0" fillId="0" borderId="39" xfId="0" applyFont="1" applyFill="1" applyBorder="1" applyAlignment="1" applyProtection="1">
      <alignment horizontal="left" vertical="center" wrapText="1"/>
      <protection/>
    </xf>
    <xf numFmtId="0" fontId="0" fillId="0" borderId="31" xfId="0" applyFont="1" applyFill="1" applyBorder="1" applyAlignment="1" applyProtection="1">
      <alignment horizontal="left" vertical="center" wrapText="1"/>
      <protection/>
    </xf>
    <xf numFmtId="0" fontId="0" fillId="0" borderId="32" xfId="0" applyFont="1" applyFill="1" applyBorder="1" applyAlignment="1" applyProtection="1">
      <alignment horizontal="left" vertical="center" wrapText="1"/>
      <protection/>
    </xf>
    <xf numFmtId="0" fontId="0" fillId="0" borderId="11" xfId="0" applyFont="1" applyFill="1" applyBorder="1" applyAlignment="1" applyProtection="1">
      <alignment horizontal="left" vertical="center" wrapText="1"/>
      <protection/>
    </xf>
    <xf numFmtId="0" fontId="0" fillId="0" borderId="12" xfId="0" applyFont="1" applyFill="1" applyBorder="1" applyAlignment="1" applyProtection="1">
      <alignment horizontal="left" vertical="center" wrapText="1"/>
      <protection/>
    </xf>
    <xf numFmtId="0" fontId="0" fillId="0" borderId="13" xfId="0" applyFont="1" applyFill="1" applyBorder="1" applyAlignment="1" applyProtection="1">
      <alignment horizontal="left" vertical="center" wrapText="1"/>
      <protection/>
    </xf>
    <xf numFmtId="0" fontId="0" fillId="0" borderId="14"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15" xfId="0" applyFont="1" applyFill="1" applyBorder="1" applyAlignment="1" applyProtection="1">
      <alignment horizontal="left" vertical="center" wrapText="1"/>
      <protection/>
    </xf>
    <xf numFmtId="0" fontId="0" fillId="0" borderId="16" xfId="0" applyFont="1" applyFill="1" applyBorder="1" applyAlignment="1" applyProtection="1">
      <alignment horizontal="left" vertical="center" wrapText="1"/>
      <protection/>
    </xf>
    <xf numFmtId="0" fontId="0" fillId="0" borderId="17" xfId="0" applyFont="1" applyFill="1" applyBorder="1" applyAlignment="1" applyProtection="1">
      <alignment horizontal="left" vertical="center" wrapText="1"/>
      <protection/>
    </xf>
    <xf numFmtId="0" fontId="0" fillId="0" borderId="18" xfId="0" applyFont="1" applyFill="1" applyBorder="1" applyAlignment="1" applyProtection="1">
      <alignment horizontal="left" vertical="center" wrapText="1"/>
      <protection/>
    </xf>
    <xf numFmtId="0" fontId="0" fillId="0" borderId="52" xfId="0" applyFill="1" applyBorder="1" applyAlignment="1" applyProtection="1">
      <alignment horizontal="center" vertical="center"/>
      <protection/>
    </xf>
    <xf numFmtId="0" fontId="0" fillId="0" borderId="23" xfId="0" applyFill="1" applyBorder="1" applyAlignment="1" applyProtection="1">
      <alignment horizontal="center" vertical="center"/>
      <protection/>
    </xf>
    <xf numFmtId="0" fontId="0" fillId="0" borderId="42" xfId="0" applyFill="1" applyBorder="1" applyAlignment="1" applyProtection="1">
      <alignment horizontal="center" vertical="center"/>
      <protection/>
    </xf>
    <xf numFmtId="0" fontId="0" fillId="0" borderId="24" xfId="0" applyFill="1" applyBorder="1" applyAlignment="1" applyProtection="1">
      <alignment horizontal="center" vertical="center"/>
      <protection/>
    </xf>
    <xf numFmtId="0" fontId="0" fillId="0" borderId="36" xfId="0" applyFill="1" applyBorder="1" applyAlignment="1" applyProtection="1">
      <alignment horizontal="center" vertical="center"/>
      <protection/>
    </xf>
    <xf numFmtId="0" fontId="0" fillId="0" borderId="22" xfId="0" applyFill="1" applyBorder="1" applyAlignment="1" applyProtection="1">
      <alignment horizontal="center" vertical="center"/>
      <protection/>
    </xf>
    <xf numFmtId="0" fontId="7" fillId="16" borderId="73" xfId="0" applyFont="1" applyFill="1" applyBorder="1" applyAlignment="1" applyProtection="1">
      <alignment horizontal="center" vertical="center"/>
      <protection/>
    </xf>
    <xf numFmtId="0" fontId="7" fillId="16" borderId="74" xfId="0" applyFont="1" applyFill="1" applyBorder="1" applyAlignment="1" applyProtection="1">
      <alignment horizontal="center" vertical="center"/>
      <protection/>
    </xf>
    <xf numFmtId="0" fontId="7" fillId="16" borderId="75" xfId="0" applyFont="1" applyFill="1" applyBorder="1" applyAlignment="1" applyProtection="1">
      <alignment horizontal="center" vertical="center"/>
      <protection/>
    </xf>
    <xf numFmtId="0" fontId="19" fillId="0" borderId="73" xfId="0" applyFont="1" applyFill="1" applyBorder="1" applyAlignment="1" applyProtection="1">
      <alignment horizontal="left" vertical="center" wrapText="1"/>
      <protection/>
    </xf>
    <xf numFmtId="0" fontId="19" fillId="0" borderId="74" xfId="0" applyFont="1" applyFill="1" applyBorder="1" applyAlignment="1" applyProtection="1">
      <alignment horizontal="left" vertical="center" wrapText="1"/>
      <protection/>
    </xf>
    <xf numFmtId="0" fontId="19" fillId="0" borderId="75" xfId="0" applyFont="1" applyFill="1" applyBorder="1" applyAlignment="1" applyProtection="1">
      <alignment horizontal="left" vertical="center" wrapText="1"/>
      <protection/>
    </xf>
    <xf numFmtId="0" fontId="13" fillId="16" borderId="73" xfId="21" applyFont="1" applyFill="1" applyBorder="1" applyAlignment="1" applyProtection="1">
      <alignment horizontal="center" vertical="center"/>
      <protection/>
    </xf>
    <xf numFmtId="0" fontId="13" fillId="16" borderId="74" xfId="21" applyFont="1" applyFill="1" applyBorder="1" applyAlignment="1" applyProtection="1">
      <alignment horizontal="center" vertical="center"/>
      <protection/>
    </xf>
    <xf numFmtId="0" fontId="13" fillId="16" borderId="75" xfId="21" applyFont="1" applyFill="1" applyBorder="1" applyAlignment="1" applyProtection="1">
      <alignment horizontal="center" vertical="center"/>
      <protection/>
    </xf>
    <xf numFmtId="0" fontId="7" fillId="14" borderId="73" xfId="0" applyFont="1" applyFill="1" applyBorder="1" applyAlignment="1" applyProtection="1">
      <alignment horizontal="center" vertical="center"/>
      <protection/>
    </xf>
    <xf numFmtId="0" fontId="7" fillId="14" borderId="74" xfId="0" applyFont="1" applyFill="1" applyBorder="1" applyAlignment="1" applyProtection="1">
      <alignment horizontal="center" vertical="center"/>
      <protection/>
    </xf>
    <xf numFmtId="0" fontId="7" fillId="14" borderId="75" xfId="0" applyFont="1" applyFill="1" applyBorder="1" applyAlignment="1" applyProtection="1">
      <alignment horizontal="center" vertical="center"/>
      <protection/>
    </xf>
    <xf numFmtId="170" fontId="0" fillId="14" borderId="36" xfId="0" applyNumberFormat="1" applyFont="1" applyFill="1" applyBorder="1" applyAlignment="1" applyProtection="1">
      <alignment horizontal="center" vertical="center"/>
      <protection/>
    </xf>
    <xf numFmtId="170" fontId="0" fillId="14" borderId="65" xfId="0" applyNumberFormat="1" applyFont="1" applyFill="1" applyBorder="1" applyAlignment="1" applyProtection="1">
      <alignment horizontal="center" vertical="center"/>
      <protection/>
    </xf>
    <xf numFmtId="170" fontId="0" fillId="14" borderId="22" xfId="0" applyNumberFormat="1" applyFont="1" applyFill="1" applyBorder="1" applyAlignment="1" applyProtection="1">
      <alignment horizontal="center" vertical="center"/>
      <protection/>
    </xf>
    <xf numFmtId="9" fontId="0" fillId="14" borderId="42" xfId="0" applyNumberFormat="1" applyFont="1" applyFill="1" applyBorder="1" applyAlignment="1" applyProtection="1">
      <alignment horizontal="center" vertical="center"/>
      <protection/>
    </xf>
    <xf numFmtId="9" fontId="0" fillId="14" borderId="69" xfId="0" applyNumberFormat="1" applyFont="1" applyFill="1" applyBorder="1" applyAlignment="1" applyProtection="1">
      <alignment horizontal="center" vertical="center"/>
      <protection/>
    </xf>
    <xf numFmtId="9" fontId="0" fillId="14" borderId="24" xfId="0" applyNumberFormat="1" applyFont="1" applyFill="1" applyBorder="1" applyAlignment="1" applyProtection="1">
      <alignment horizontal="center" vertical="center"/>
      <protection/>
    </xf>
    <xf numFmtId="0" fontId="0" fillId="0" borderId="66" xfId="0" applyFill="1" applyBorder="1" applyAlignment="1" applyProtection="1">
      <alignment horizontal="right" vertical="center"/>
      <protection/>
    </xf>
    <xf numFmtId="0" fontId="0" fillId="0" borderId="69" xfId="0" applyFill="1" applyBorder="1" applyAlignment="1" applyProtection="1">
      <alignment horizontal="right" vertical="center"/>
      <protection/>
    </xf>
    <xf numFmtId="0" fontId="50" fillId="0" borderId="66" xfId="53" applyFill="1" applyBorder="1" applyAlignment="1" applyProtection="1">
      <alignment horizontal="center" vertical="center"/>
      <protection/>
    </xf>
    <xf numFmtId="0" fontId="50" fillId="0" borderId="69" xfId="53" applyFill="1" applyBorder="1" applyAlignment="1" applyProtection="1">
      <alignment horizontal="center" vertical="center"/>
      <protection/>
    </xf>
    <xf numFmtId="0" fontId="7" fillId="16" borderId="11" xfId="0" applyFont="1" applyFill="1" applyBorder="1" applyAlignment="1" applyProtection="1">
      <alignment horizontal="center" vertical="center" wrapText="1"/>
      <protection/>
    </xf>
    <xf numFmtId="0" fontId="7" fillId="16" borderId="12" xfId="0" applyFont="1" applyFill="1" applyBorder="1" applyAlignment="1" applyProtection="1">
      <alignment horizontal="center" vertical="center" wrapText="1"/>
      <protection/>
    </xf>
    <xf numFmtId="0" fontId="0" fillId="0" borderId="66" xfId="0" applyFill="1" applyBorder="1" applyAlignment="1" applyProtection="1">
      <alignment horizontal="center" vertical="center"/>
      <protection/>
    </xf>
    <xf numFmtId="0" fontId="0" fillId="0" borderId="55" xfId="0" applyFill="1" applyBorder="1" applyAlignment="1" applyProtection="1">
      <alignment horizontal="center" vertical="center"/>
      <protection/>
    </xf>
    <xf numFmtId="0" fontId="15" fillId="0" borderId="37" xfId="0" applyFont="1" applyFill="1" applyBorder="1" applyAlignment="1" applyProtection="1">
      <alignment horizontal="center" vertical="center" wrapText="1"/>
      <protection/>
    </xf>
    <xf numFmtId="0" fontId="15" fillId="0" borderId="29" xfId="0" applyFont="1" applyFill="1" applyBorder="1" applyAlignment="1" applyProtection="1">
      <alignment horizontal="center" vertical="center" wrapText="1"/>
      <protection/>
    </xf>
    <xf numFmtId="0" fontId="15" fillId="0" borderId="30" xfId="0" applyFont="1" applyFill="1" applyBorder="1" applyAlignment="1" applyProtection="1">
      <alignment horizontal="center" vertical="center" wrapText="1"/>
      <protection/>
    </xf>
    <xf numFmtId="0" fontId="7" fillId="0" borderId="17" xfId="0" applyFont="1" applyFill="1" applyBorder="1" applyAlignment="1" applyProtection="1">
      <alignment horizontal="right" vertical="center"/>
      <protection/>
    </xf>
    <xf numFmtId="0" fontId="7" fillId="0" borderId="18" xfId="0" applyFont="1" applyFill="1" applyBorder="1" applyAlignment="1" applyProtection="1">
      <alignment horizontal="right" vertical="center"/>
      <protection/>
    </xf>
    <xf numFmtId="0" fontId="7" fillId="14" borderId="36" xfId="0" applyFont="1" applyFill="1" applyBorder="1" applyAlignment="1" applyProtection="1">
      <alignment horizontal="center" vertical="center"/>
      <protection/>
    </xf>
    <xf numFmtId="0" fontId="7" fillId="14" borderId="22" xfId="0" applyFont="1" applyFill="1" applyBorder="1" applyAlignment="1" applyProtection="1">
      <alignment horizontal="center" vertical="center"/>
      <protection/>
    </xf>
    <xf numFmtId="0" fontId="7" fillId="14" borderId="42" xfId="0" applyFont="1" applyFill="1" applyBorder="1" applyAlignment="1" applyProtection="1">
      <alignment horizontal="center" vertical="center"/>
      <protection/>
    </xf>
    <xf numFmtId="0" fontId="7" fillId="14" borderId="24" xfId="0" applyFont="1" applyFill="1" applyBorder="1" applyAlignment="1" applyProtection="1">
      <alignment horizontal="center" vertical="center"/>
      <protection/>
    </xf>
    <xf numFmtId="0" fontId="7" fillId="14" borderId="52" xfId="0" applyFont="1" applyFill="1" applyBorder="1" applyAlignment="1" applyProtection="1">
      <alignment horizontal="center" vertical="center"/>
      <protection/>
    </xf>
    <xf numFmtId="0" fontId="7" fillId="14" borderId="23" xfId="0" applyFont="1" applyFill="1" applyBorder="1" applyAlignment="1" applyProtection="1">
      <alignment horizontal="center" vertical="center"/>
      <protection/>
    </xf>
    <xf numFmtId="179" fontId="0" fillId="14" borderId="52" xfId="0" applyNumberFormat="1" applyFont="1" applyFill="1" applyBorder="1" applyAlignment="1" applyProtection="1">
      <alignment horizontal="center" vertical="center"/>
      <protection/>
    </xf>
    <xf numFmtId="179" fontId="0" fillId="14" borderId="68" xfId="0" applyNumberFormat="1" applyFont="1" applyFill="1" applyBorder="1" applyAlignment="1" applyProtection="1">
      <alignment horizontal="center" vertical="center"/>
      <protection/>
    </xf>
    <xf numFmtId="179" fontId="0" fillId="14" borderId="23" xfId="0" applyNumberFormat="1" applyFont="1" applyFill="1" applyBorder="1" applyAlignment="1" applyProtection="1">
      <alignment horizontal="center" vertical="center"/>
      <protection/>
    </xf>
    <xf numFmtId="0" fontId="0" fillId="0" borderId="66" xfId="0" applyFill="1" applyBorder="1" applyAlignment="1" applyProtection="1">
      <alignment horizontal="right"/>
      <protection/>
    </xf>
    <xf numFmtId="0" fontId="0" fillId="0" borderId="69" xfId="0" applyFill="1" applyBorder="1" applyAlignment="1" applyProtection="1">
      <alignment horizontal="right"/>
      <protection/>
    </xf>
    <xf numFmtId="0" fontId="50" fillId="0" borderId="69" xfId="53" applyFill="1" applyBorder="1" applyAlignment="1" applyProtection="1">
      <alignment horizontal="center"/>
      <protection/>
    </xf>
    <xf numFmtId="0" fontId="50" fillId="0" borderId="55" xfId="53" applyFill="1" applyBorder="1" applyAlignment="1" applyProtection="1">
      <alignment horizontal="center"/>
      <protection/>
    </xf>
    <xf numFmtId="0" fontId="13" fillId="16" borderId="73" xfId="21" applyFont="1" applyFill="1" applyBorder="1" applyAlignment="1" applyProtection="1">
      <alignment horizontal="center"/>
      <protection/>
    </xf>
    <xf numFmtId="0" fontId="13" fillId="16" borderId="74" xfId="21" applyFont="1" applyFill="1" applyBorder="1" applyAlignment="1" applyProtection="1">
      <alignment horizontal="center"/>
      <protection/>
    </xf>
    <xf numFmtId="0" fontId="13" fillId="16" borderId="75" xfId="21" applyFont="1" applyFill="1" applyBorder="1" applyAlignment="1" applyProtection="1">
      <alignment horizontal="center"/>
      <protection/>
    </xf>
    <xf numFmtId="0" fontId="0" fillId="0" borderId="73" xfId="0" applyFill="1" applyBorder="1" applyAlignment="1" applyProtection="1">
      <alignment horizontal="left" vertical="center" wrapText="1"/>
      <protection/>
    </xf>
    <xf numFmtId="0" fontId="0" fillId="0" borderId="74" xfId="0" applyFill="1" applyBorder="1" applyAlignment="1" applyProtection="1">
      <alignment horizontal="left" vertical="center" wrapText="1"/>
      <protection/>
    </xf>
    <xf numFmtId="0" fontId="0" fillId="0" borderId="75" xfId="0" applyFill="1" applyBorder="1" applyAlignment="1" applyProtection="1">
      <alignment horizontal="left" vertical="center" wrapText="1"/>
      <protection/>
    </xf>
    <xf numFmtId="0" fontId="7" fillId="16" borderId="73" xfId="0" applyFont="1" applyFill="1" applyBorder="1" applyAlignment="1" applyProtection="1">
      <alignment horizontal="center"/>
      <protection/>
    </xf>
    <xf numFmtId="0" fontId="7" fillId="16" borderId="74" xfId="0" applyFont="1" applyFill="1" applyBorder="1" applyAlignment="1" applyProtection="1">
      <alignment horizontal="center"/>
      <protection/>
    </xf>
    <xf numFmtId="0" fontId="7" fillId="16" borderId="75" xfId="0" applyFont="1" applyFill="1" applyBorder="1" applyAlignment="1" applyProtection="1">
      <alignment horizontal="center"/>
      <protection/>
    </xf>
    <xf numFmtId="14" fontId="0" fillId="0" borderId="69" xfId="0" applyNumberFormat="1" applyFill="1" applyBorder="1" applyAlignment="1" applyProtection="1">
      <alignment horizontal="left"/>
      <protection/>
    </xf>
    <xf numFmtId="14" fontId="0" fillId="0" borderId="55" xfId="0" applyNumberFormat="1" applyFill="1" applyBorder="1" applyAlignment="1" applyProtection="1">
      <alignment horizontal="left"/>
      <protection/>
    </xf>
    <xf numFmtId="170" fontId="7" fillId="14" borderId="36" xfId="0" applyNumberFormat="1" applyFont="1" applyFill="1" applyBorder="1" applyAlignment="1" applyProtection="1">
      <alignment horizontal="center" vertical="center"/>
      <protection/>
    </xf>
    <xf numFmtId="170" fontId="7" fillId="14" borderId="65" xfId="0" applyNumberFormat="1" applyFont="1" applyFill="1" applyBorder="1" applyAlignment="1" applyProtection="1">
      <alignment horizontal="center" vertical="center"/>
      <protection/>
    </xf>
    <xf numFmtId="170" fontId="7" fillId="14" borderId="22" xfId="0" applyNumberFormat="1" applyFont="1" applyFill="1" applyBorder="1" applyAlignment="1" applyProtection="1">
      <alignment horizontal="center" vertical="center"/>
      <protection/>
    </xf>
    <xf numFmtId="0" fontId="0" fillId="0" borderId="42" xfId="0" applyFill="1" applyBorder="1" applyAlignment="1" applyProtection="1">
      <alignment horizontal="left" vertical="center"/>
      <protection/>
    </xf>
    <xf numFmtId="0" fontId="0" fillId="0" borderId="69" xfId="0" applyFill="1" applyBorder="1" applyAlignment="1" applyProtection="1">
      <alignment horizontal="left" vertical="center"/>
      <protection/>
    </xf>
    <xf numFmtId="0" fontId="0" fillId="0" borderId="55" xfId="0" applyFill="1" applyBorder="1" applyAlignment="1" applyProtection="1">
      <alignment horizontal="left" vertical="center"/>
      <protection/>
    </xf>
    <xf numFmtId="0" fontId="7" fillId="0" borderId="39" xfId="0" applyFont="1" applyFill="1" applyBorder="1" applyAlignment="1" applyProtection="1">
      <alignment horizontal="center" vertical="center" wrapText="1"/>
      <protection/>
    </xf>
    <xf numFmtId="0" fontId="7" fillId="0" borderId="31" xfId="0" applyFont="1" applyFill="1" applyBorder="1" applyAlignment="1" applyProtection="1">
      <alignment horizontal="center" vertical="center" wrapText="1"/>
      <protection/>
    </xf>
    <xf numFmtId="0" fontId="7" fillId="0" borderId="32" xfId="0" applyFont="1" applyFill="1" applyBorder="1" applyAlignment="1" applyProtection="1">
      <alignment horizontal="center" vertical="center" wrapText="1"/>
      <protection/>
    </xf>
    <xf numFmtId="0" fontId="7" fillId="0" borderId="43" xfId="0" applyFont="1" applyFill="1" applyBorder="1" applyAlignment="1" applyProtection="1">
      <alignment horizontal="center" vertical="center"/>
      <protection/>
    </xf>
    <xf numFmtId="0" fontId="7" fillId="0" borderId="34" xfId="0" applyFont="1" applyFill="1" applyBorder="1" applyAlignment="1" applyProtection="1">
      <alignment horizontal="center" vertical="center"/>
      <protection/>
    </xf>
    <xf numFmtId="0" fontId="7" fillId="0" borderId="44" xfId="0" applyFont="1" applyFill="1" applyBorder="1" applyAlignment="1" applyProtection="1">
      <alignment horizontal="center" vertical="center"/>
      <protection/>
    </xf>
    <xf numFmtId="0" fontId="7" fillId="0" borderId="37" xfId="0" applyFont="1" applyFill="1" applyBorder="1" applyAlignment="1" applyProtection="1">
      <alignment horizontal="center" vertical="center"/>
      <protection/>
    </xf>
    <xf numFmtId="0" fontId="7" fillId="0" borderId="29" xfId="0" applyFont="1" applyFill="1" applyBorder="1" applyAlignment="1" applyProtection="1">
      <alignment horizontal="center" vertical="center"/>
      <protection/>
    </xf>
    <xf numFmtId="0" fontId="7" fillId="0" borderId="30" xfId="0" applyFont="1" applyFill="1" applyBorder="1" applyAlignment="1" applyProtection="1">
      <alignment horizontal="center" vertical="center"/>
      <protection/>
    </xf>
    <xf numFmtId="9" fontId="7" fillId="14" borderId="42" xfId="0" applyNumberFormat="1" applyFont="1" applyFill="1" applyBorder="1" applyAlignment="1" applyProtection="1">
      <alignment horizontal="center" vertical="center"/>
      <protection/>
    </xf>
    <xf numFmtId="9" fontId="7" fillId="14" borderId="69" xfId="0" applyNumberFormat="1" applyFont="1" applyFill="1" applyBorder="1" applyAlignment="1" applyProtection="1">
      <alignment horizontal="center" vertical="center"/>
      <protection/>
    </xf>
    <xf numFmtId="9" fontId="7" fillId="14" borderId="24" xfId="0" applyNumberFormat="1" applyFont="1" applyFill="1" applyBorder="1" applyAlignment="1" applyProtection="1">
      <alignment horizontal="center" vertical="center"/>
      <protection/>
    </xf>
    <xf numFmtId="0" fontId="0" fillId="0" borderId="69" xfId="0" applyFill="1" applyBorder="1" applyAlignment="1" applyProtection="1">
      <alignment horizontal="center" vertical="center"/>
      <protection/>
    </xf>
    <xf numFmtId="0" fontId="50" fillId="0" borderId="55" xfId="53" applyFill="1" applyBorder="1" applyAlignment="1" applyProtection="1">
      <alignment horizontal="center" vertical="center"/>
      <protection/>
    </xf>
    <xf numFmtId="0" fontId="7" fillId="16" borderId="11" xfId="0" applyFont="1" applyFill="1" applyBorder="1" applyAlignment="1" applyProtection="1">
      <alignment horizontal="center" vertical="center"/>
      <protection/>
    </xf>
    <xf numFmtId="0" fontId="7" fillId="16" borderId="12" xfId="0" applyFont="1" applyFill="1" applyBorder="1" applyAlignment="1" applyProtection="1">
      <alignment horizontal="center" vertical="center"/>
      <protection/>
    </xf>
    <xf numFmtId="0" fontId="7" fillId="16" borderId="13" xfId="0" applyFont="1" applyFill="1" applyBorder="1" applyAlignment="1" applyProtection="1">
      <alignment horizontal="center" vertical="center"/>
      <protection/>
    </xf>
    <xf numFmtId="0" fontId="0" fillId="0" borderId="52" xfId="0" applyFill="1" applyBorder="1" applyAlignment="1" applyProtection="1">
      <alignment horizontal="left" vertical="center"/>
      <protection/>
    </xf>
    <xf numFmtId="0" fontId="0" fillId="0" borderId="68" xfId="0" applyFill="1" applyBorder="1" applyAlignment="1" applyProtection="1">
      <alignment horizontal="left" vertical="center"/>
      <protection/>
    </xf>
    <xf numFmtId="0" fontId="0" fillId="0" borderId="58" xfId="0" applyFill="1" applyBorder="1" applyAlignment="1" applyProtection="1">
      <alignment horizontal="left" vertical="center"/>
      <protection/>
    </xf>
    <xf numFmtId="0" fontId="0" fillId="0" borderId="76" xfId="0" applyFill="1" applyBorder="1" applyAlignment="1" applyProtection="1">
      <alignment horizontal="left" vertical="center"/>
      <protection/>
    </xf>
    <xf numFmtId="0" fontId="0" fillId="0" borderId="23" xfId="0" applyFill="1" applyBorder="1" applyAlignment="1" applyProtection="1">
      <alignment horizontal="left" vertical="center"/>
      <protection/>
    </xf>
    <xf numFmtId="0" fontId="0" fillId="0" borderId="66" xfId="0" applyFill="1" applyBorder="1" applyAlignment="1" applyProtection="1">
      <alignment horizontal="left" vertical="center"/>
      <protection/>
    </xf>
    <xf numFmtId="0" fontId="0" fillId="0" borderId="24" xfId="0" applyFill="1" applyBorder="1" applyAlignment="1" applyProtection="1">
      <alignment horizontal="left" vertical="center"/>
      <protection/>
    </xf>
    <xf numFmtId="0" fontId="0" fillId="0" borderId="77" xfId="0" applyFill="1" applyBorder="1" applyAlignment="1" applyProtection="1">
      <alignment horizontal="left" vertical="center"/>
      <protection/>
    </xf>
    <xf numFmtId="0" fontId="0" fillId="0" borderId="65" xfId="0" applyFill="1" applyBorder="1" applyAlignment="1" applyProtection="1">
      <alignment horizontal="left" vertical="center"/>
      <protection/>
    </xf>
    <xf numFmtId="0" fontId="0" fillId="0" borderId="22" xfId="0" applyFill="1" applyBorder="1" applyAlignment="1" applyProtection="1">
      <alignment horizontal="left" vertical="center"/>
      <protection/>
    </xf>
    <xf numFmtId="0" fontId="0" fillId="0" borderId="36" xfId="0" applyFill="1" applyBorder="1" applyAlignment="1" applyProtection="1">
      <alignment horizontal="left" vertical="center"/>
      <protection/>
    </xf>
    <xf numFmtId="0" fontId="0" fillId="0" borderId="57" xfId="0" applyFill="1" applyBorder="1" applyAlignment="1" applyProtection="1">
      <alignment horizontal="left" vertical="center"/>
      <protection/>
    </xf>
    <xf numFmtId="0" fontId="7" fillId="34" borderId="0" xfId="0" applyFont="1" applyFill="1" applyBorder="1" applyAlignment="1" applyProtection="1">
      <alignment horizontal="center" vertical="center"/>
      <protection/>
    </xf>
    <xf numFmtId="0" fontId="8" fillId="34" borderId="0" xfId="0" applyFont="1" applyFill="1" applyBorder="1" applyAlignment="1" applyProtection="1">
      <alignment horizontal="center" vertical="center"/>
      <protection/>
    </xf>
    <xf numFmtId="0" fontId="21" fillId="0" borderId="73" xfId="0" applyFont="1" applyFill="1" applyBorder="1" applyAlignment="1" applyProtection="1">
      <alignment horizontal="center" vertical="center" wrapText="1"/>
      <protection/>
    </xf>
    <xf numFmtId="0" fontId="21" fillId="0" borderId="74" xfId="0" applyFont="1" applyFill="1" applyBorder="1" applyAlignment="1" applyProtection="1">
      <alignment horizontal="center" vertical="center" wrapText="1"/>
      <protection/>
    </xf>
    <xf numFmtId="0" fontId="21" fillId="0" borderId="75" xfId="0" applyFont="1" applyFill="1" applyBorder="1" applyAlignment="1" applyProtection="1">
      <alignment horizontal="center" vertical="center" wrapText="1"/>
      <protection/>
    </xf>
    <xf numFmtId="179" fontId="7" fillId="14" borderId="52" xfId="0" applyNumberFormat="1" applyFont="1" applyFill="1" applyBorder="1" applyAlignment="1" applyProtection="1">
      <alignment horizontal="center" vertical="center"/>
      <protection/>
    </xf>
    <xf numFmtId="179" fontId="7" fillId="14" borderId="68" xfId="0" applyNumberFormat="1" applyFont="1" applyFill="1" applyBorder="1" applyAlignment="1" applyProtection="1">
      <alignment horizontal="center" vertical="center"/>
      <protection/>
    </xf>
    <xf numFmtId="179" fontId="7" fillId="14" borderId="23" xfId="0" applyNumberFormat="1" applyFont="1" applyFill="1" applyBorder="1" applyAlignment="1" applyProtection="1">
      <alignment horizontal="center" vertical="center"/>
      <protection/>
    </xf>
    <xf numFmtId="0" fontId="7" fillId="14" borderId="68" xfId="0" applyFont="1" applyFill="1" applyBorder="1" applyAlignment="1" applyProtection="1">
      <alignment horizontal="center" vertical="center"/>
      <protection/>
    </xf>
    <xf numFmtId="0" fontId="7" fillId="14" borderId="69" xfId="0" applyFont="1" applyFill="1" applyBorder="1" applyAlignment="1" applyProtection="1">
      <alignment horizontal="center" vertical="center"/>
      <protection/>
    </xf>
    <xf numFmtId="0" fontId="7" fillId="14" borderId="65" xfId="0" applyFont="1" applyFill="1" applyBorder="1" applyAlignment="1" applyProtection="1">
      <alignment horizontal="center" vertical="center"/>
      <protection/>
    </xf>
    <xf numFmtId="2" fontId="7" fillId="0" borderId="73" xfId="0" applyNumberFormat="1" applyFont="1" applyFill="1" applyBorder="1" applyAlignment="1" applyProtection="1">
      <alignment horizontal="center" vertical="center"/>
      <protection/>
    </xf>
    <xf numFmtId="2" fontId="7" fillId="0" borderId="74" xfId="0" applyNumberFormat="1" applyFont="1" applyFill="1" applyBorder="1" applyAlignment="1" applyProtection="1">
      <alignment horizontal="center" vertical="center"/>
      <protection/>
    </xf>
    <xf numFmtId="2" fontId="7" fillId="0" borderId="12" xfId="0" applyNumberFormat="1" applyFont="1" applyFill="1" applyBorder="1" applyAlignment="1" applyProtection="1">
      <alignment horizontal="center" vertical="center"/>
      <protection/>
    </xf>
    <xf numFmtId="2" fontId="7" fillId="0" borderId="13" xfId="0" applyNumberFormat="1" applyFont="1" applyFill="1" applyBorder="1" applyAlignment="1" applyProtection="1">
      <alignment horizontal="center" vertical="center"/>
      <protection/>
    </xf>
    <xf numFmtId="0" fontId="0" fillId="0" borderId="55" xfId="0" applyFill="1" applyBorder="1" applyAlignment="1" applyProtection="1">
      <alignment horizontal="left"/>
      <protection/>
    </xf>
    <xf numFmtId="0" fontId="12" fillId="16" borderId="73" xfId="0" applyFont="1" applyFill="1" applyBorder="1" applyAlignment="1" applyProtection="1">
      <alignment horizontal="center"/>
      <protection/>
    </xf>
    <xf numFmtId="0" fontId="12" fillId="16" borderId="74" xfId="0" applyFont="1" applyFill="1" applyBorder="1" applyAlignment="1" applyProtection="1">
      <alignment horizontal="center"/>
      <protection/>
    </xf>
    <xf numFmtId="0" fontId="12" fillId="16" borderId="75" xfId="0" applyFont="1" applyFill="1" applyBorder="1" applyAlignment="1" applyProtection="1">
      <alignment horizontal="center"/>
      <protection/>
    </xf>
    <xf numFmtId="179" fontId="7" fillId="14" borderId="39" xfId="0" applyNumberFormat="1" applyFont="1" applyFill="1" applyBorder="1" applyAlignment="1" applyProtection="1">
      <alignment horizontal="center" vertical="center"/>
      <protection/>
    </xf>
    <xf numFmtId="179" fontId="7" fillId="14" borderId="32" xfId="0" applyNumberFormat="1" applyFont="1" applyFill="1" applyBorder="1" applyAlignment="1" applyProtection="1">
      <alignment horizontal="center" vertical="center"/>
      <protection/>
    </xf>
    <xf numFmtId="9" fontId="7" fillId="14" borderId="43" xfId="0" applyNumberFormat="1" applyFont="1" applyFill="1" applyBorder="1" applyAlignment="1" applyProtection="1">
      <alignment horizontal="center" vertical="center"/>
      <protection/>
    </xf>
    <xf numFmtId="9" fontId="7" fillId="14" borderId="44" xfId="0" applyNumberFormat="1" applyFont="1" applyFill="1" applyBorder="1" applyAlignment="1" applyProtection="1">
      <alignment horizontal="center" vertical="center"/>
      <protection/>
    </xf>
    <xf numFmtId="170" fontId="7" fillId="14" borderId="37" xfId="0" applyNumberFormat="1" applyFont="1" applyFill="1" applyBorder="1" applyAlignment="1" applyProtection="1">
      <alignment horizontal="center" vertical="center"/>
      <protection/>
    </xf>
    <xf numFmtId="170" fontId="7" fillId="14" borderId="30" xfId="0" applyNumberFormat="1" applyFont="1" applyFill="1" applyBorder="1" applyAlignment="1" applyProtection="1">
      <alignment horizontal="center" vertical="center"/>
      <protection/>
    </xf>
    <xf numFmtId="0" fontId="7" fillId="14" borderId="26" xfId="0" applyFont="1" applyFill="1" applyBorder="1" applyAlignment="1" applyProtection="1">
      <alignment horizontal="center" vertical="center"/>
      <protection/>
    </xf>
    <xf numFmtId="0" fontId="7" fillId="14" borderId="28" xfId="0" applyFont="1" applyFill="1" applyBorder="1" applyAlignment="1" applyProtection="1">
      <alignment horizontal="center" vertical="center"/>
      <protection/>
    </xf>
    <xf numFmtId="0" fontId="7" fillId="0" borderId="73" xfId="0" applyFont="1" applyFill="1" applyBorder="1" applyAlignment="1" applyProtection="1">
      <alignment horizontal="center" vertical="center"/>
      <protection/>
    </xf>
    <xf numFmtId="0" fontId="7" fillId="0" borderId="74" xfId="0" applyFont="1" applyFill="1" applyBorder="1" applyAlignment="1" applyProtection="1">
      <alignment horizontal="center" vertical="center"/>
      <protection/>
    </xf>
    <xf numFmtId="0" fontId="7" fillId="0" borderId="75" xfId="0" applyFont="1" applyFill="1" applyBorder="1" applyAlignment="1" applyProtection="1">
      <alignment horizontal="center" vertical="center"/>
      <protection/>
    </xf>
    <xf numFmtId="0" fontId="0" fillId="0" borderId="11" xfId="21" applyFont="1" applyFill="1" applyBorder="1" applyAlignment="1" applyProtection="1">
      <alignment horizontal="center" vertical="center" wrapText="1"/>
      <protection/>
    </xf>
    <xf numFmtId="0" fontId="7" fillId="0" borderId="12" xfId="21" applyFont="1" applyFill="1" applyBorder="1" applyAlignment="1" applyProtection="1">
      <alignment horizontal="center" vertical="center" wrapText="1"/>
      <protection/>
    </xf>
    <xf numFmtId="0" fontId="7" fillId="0" borderId="13" xfId="21" applyFont="1" applyFill="1" applyBorder="1" applyAlignment="1" applyProtection="1">
      <alignment horizontal="center" vertical="center" wrapText="1"/>
      <protection/>
    </xf>
    <xf numFmtId="0" fontId="7" fillId="0" borderId="16" xfId="21" applyFont="1" applyFill="1" applyBorder="1" applyAlignment="1" applyProtection="1">
      <alignment horizontal="center" vertical="center" wrapText="1"/>
      <protection/>
    </xf>
    <xf numFmtId="0" fontId="7" fillId="0" borderId="17" xfId="21" applyFont="1" applyFill="1" applyBorder="1" applyAlignment="1" applyProtection="1">
      <alignment horizontal="center" vertical="center" wrapText="1"/>
      <protection/>
    </xf>
    <xf numFmtId="0" fontId="7" fillId="0" borderId="18" xfId="21" applyFont="1" applyFill="1" applyBorder="1" applyAlignment="1" applyProtection="1">
      <alignment horizontal="center" vertical="center" wrapText="1"/>
      <protection/>
    </xf>
    <xf numFmtId="0" fontId="0" fillId="0" borderId="0" xfId="0" applyFill="1" applyBorder="1" applyAlignment="1" applyProtection="1">
      <alignment vertical="center"/>
      <protection/>
    </xf>
    <xf numFmtId="14" fontId="0" fillId="0" borderId="69" xfId="0" applyNumberFormat="1" applyFill="1" applyBorder="1" applyAlignment="1" applyProtection="1">
      <alignment horizontal="left" vertical="center"/>
      <protection/>
    </xf>
    <xf numFmtId="14" fontId="0" fillId="0" borderId="55" xfId="0" applyNumberFormat="1" applyFill="1" applyBorder="1" applyAlignment="1" applyProtection="1">
      <alignment horizontal="left" vertical="center"/>
      <protection/>
    </xf>
    <xf numFmtId="0" fontId="0" fillId="0" borderId="59" xfId="0" applyFont="1" applyFill="1" applyBorder="1" applyAlignment="1" applyProtection="1">
      <alignment horizontal="left" vertical="center" wrapText="1"/>
      <protection/>
    </xf>
    <xf numFmtId="0" fontId="0" fillId="0" borderId="78" xfId="0" applyFont="1" applyFill="1" applyBorder="1" applyAlignment="1" applyProtection="1">
      <alignment horizontal="left" vertical="center" wrapText="1"/>
      <protection/>
    </xf>
    <xf numFmtId="0" fontId="0" fillId="0" borderId="79" xfId="0" applyFont="1" applyFill="1" applyBorder="1" applyAlignment="1" applyProtection="1">
      <alignment horizontal="left" vertical="center" wrapText="1"/>
      <protection/>
    </xf>
    <xf numFmtId="0" fontId="0" fillId="0" borderId="80" xfId="0" applyFont="1" applyFill="1" applyBorder="1" applyAlignment="1" applyProtection="1">
      <alignment horizontal="left" vertical="center" wrapText="1"/>
      <protection/>
    </xf>
    <xf numFmtId="0" fontId="7" fillId="0" borderId="39" xfId="0" applyFont="1" applyFill="1" applyBorder="1" applyAlignment="1" applyProtection="1">
      <alignment horizontal="center" vertical="center"/>
      <protection/>
    </xf>
    <xf numFmtId="2" fontId="7" fillId="11" borderId="34" xfId="0" applyNumberFormat="1" applyFont="1" applyFill="1" applyBorder="1" applyAlignment="1" applyProtection="1">
      <alignment horizontal="center" vertical="center" wrapText="1"/>
      <protection locked="0"/>
    </xf>
    <xf numFmtId="2" fontId="7" fillId="11" borderId="31" xfId="0" applyNumberFormat="1" applyFont="1" applyFill="1" applyBorder="1" applyAlignment="1" applyProtection="1">
      <alignment horizontal="center" vertical="center" wrapText="1"/>
      <protection locked="0"/>
    </xf>
    <xf numFmtId="9" fontId="7" fillId="11" borderId="34" xfId="0" applyNumberFormat="1" applyFont="1" applyFill="1" applyBorder="1" applyAlignment="1" applyProtection="1">
      <alignment horizontal="center" vertical="center"/>
      <protection locked="0"/>
    </xf>
    <xf numFmtId="0" fontId="7" fillId="0" borderId="34" xfId="0" applyFont="1" applyFill="1" applyBorder="1" applyAlignment="1" applyProtection="1">
      <alignment horizontal="center" vertical="center" wrapText="1"/>
      <protection/>
    </xf>
    <xf numFmtId="0" fontId="7" fillId="0" borderId="70" xfId="0" applyFont="1" applyFill="1" applyBorder="1" applyAlignment="1" applyProtection="1">
      <alignment horizontal="center" vertical="center"/>
      <protection/>
    </xf>
    <xf numFmtId="0" fontId="7" fillId="11" borderId="34" xfId="0" applyFont="1" applyFill="1" applyBorder="1" applyAlignment="1" applyProtection="1">
      <alignment horizontal="center" vertical="center"/>
      <protection locked="0"/>
    </xf>
    <xf numFmtId="0" fontId="0" fillId="0" borderId="78" xfId="0" applyFill="1" applyBorder="1" applyAlignment="1" applyProtection="1">
      <alignment horizontal="center" vertical="center"/>
      <protection/>
    </xf>
    <xf numFmtId="181" fontId="7" fillId="11" borderId="29" xfId="0" applyNumberFormat="1" applyFont="1" applyFill="1" applyBorder="1" applyAlignment="1" applyProtection="1">
      <alignment horizontal="center" vertical="center" wrapText="1"/>
      <protection locked="0"/>
    </xf>
    <xf numFmtId="181" fontId="7" fillId="11" borderId="34" xfId="0" applyNumberFormat="1" applyFont="1" applyFill="1" applyBorder="1" applyAlignment="1" applyProtection="1">
      <alignment horizontal="center" vertical="center" wrapText="1"/>
      <protection locked="0"/>
    </xf>
    <xf numFmtId="8" fontId="7" fillId="17" borderId="34" xfId="0" applyNumberFormat="1" applyFont="1" applyFill="1" applyBorder="1" applyAlignment="1" applyProtection="1">
      <alignment horizontal="center" vertical="center" wrapText="1"/>
      <protection locked="0"/>
    </xf>
    <xf numFmtId="0" fontId="7" fillId="17" borderId="34" xfId="0" applyFont="1" applyFill="1" applyBorder="1" applyAlignment="1" applyProtection="1">
      <alignment horizontal="center" vertical="center" wrapText="1"/>
      <protection locked="0"/>
    </xf>
    <xf numFmtId="0" fontId="0" fillId="0" borderId="66" xfId="0" applyFill="1" applyBorder="1" applyAlignment="1" applyProtection="1">
      <alignment horizontal="center"/>
      <protection/>
    </xf>
    <xf numFmtId="0" fontId="0" fillId="0" borderId="78" xfId="0" applyFont="1" applyFill="1" applyBorder="1" applyAlignment="1" applyProtection="1">
      <alignment horizontal="center" vertical="center" wrapText="1"/>
      <protection/>
    </xf>
    <xf numFmtId="0" fontId="0" fillId="0" borderId="79" xfId="0" applyFont="1" applyFill="1" applyBorder="1" applyAlignment="1" applyProtection="1">
      <alignment horizontal="center" vertical="center" wrapText="1"/>
      <protection/>
    </xf>
    <xf numFmtId="0" fontId="0" fillId="0" borderId="80" xfId="0" applyFont="1" applyFill="1" applyBorder="1" applyAlignment="1" applyProtection="1">
      <alignment horizontal="center" vertical="center" wrapText="1"/>
      <protection/>
    </xf>
    <xf numFmtId="0" fontId="0" fillId="0" borderId="59"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wrapText="1"/>
      <protection/>
    </xf>
    <xf numFmtId="0" fontId="0" fillId="0" borderId="81" xfId="0" applyFont="1" applyFill="1" applyBorder="1" applyAlignment="1" applyProtection="1">
      <alignment horizontal="center" vertical="center" wrapText="1"/>
      <protection/>
    </xf>
    <xf numFmtId="0" fontId="0" fillId="0" borderId="82" xfId="0" applyFont="1" applyFill="1" applyBorder="1" applyAlignment="1" applyProtection="1">
      <alignment horizontal="center" vertical="center" wrapText="1"/>
      <protection/>
    </xf>
    <xf numFmtId="0" fontId="50" fillId="0" borderId="60" xfId="53" applyFill="1" applyBorder="1" applyAlignment="1" applyProtection="1">
      <alignment horizontal="left" vertical="center" wrapText="1"/>
      <protection/>
    </xf>
    <xf numFmtId="0" fontId="50" fillId="0" borderId="81" xfId="53" applyFill="1" applyBorder="1" applyAlignment="1" applyProtection="1">
      <alignment horizontal="left" vertical="center" wrapText="1"/>
      <protection/>
    </xf>
    <xf numFmtId="0" fontId="50" fillId="0" borderId="82" xfId="53" applyFill="1" applyBorder="1" applyAlignment="1" applyProtection="1">
      <alignment horizontal="left" vertical="center" wrapText="1"/>
      <protection/>
    </xf>
    <xf numFmtId="0" fontId="50" fillId="0" borderId="60" xfId="53" applyFill="1" applyBorder="1" applyAlignment="1" applyProtection="1">
      <alignment horizontal="center" vertical="center" wrapText="1"/>
      <protection/>
    </xf>
    <xf numFmtId="0" fontId="50" fillId="0" borderId="60" xfId="53" applyFill="1" applyBorder="1" applyAlignment="1" applyProtection="1">
      <alignment horizontal="center" vertical="center"/>
      <protection/>
    </xf>
    <xf numFmtId="0" fontId="50" fillId="0" borderId="81" xfId="53" applyFill="1" applyBorder="1" applyAlignment="1" applyProtection="1">
      <alignment horizontal="center" vertical="center"/>
      <protection/>
    </xf>
    <xf numFmtId="0" fontId="50" fillId="0" borderId="82" xfId="53" applyFill="1" applyBorder="1" applyAlignment="1" applyProtection="1">
      <alignment horizontal="center" vertical="center"/>
      <protection/>
    </xf>
    <xf numFmtId="0" fontId="50" fillId="0" borderId="59" xfId="53" applyFill="1" applyBorder="1" applyAlignment="1" applyProtection="1">
      <alignment horizontal="left" vertical="center" wrapText="1"/>
      <protection/>
    </xf>
    <xf numFmtId="0" fontId="50" fillId="0" borderId="0" xfId="53" applyFill="1" applyBorder="1" applyAlignment="1" applyProtection="1">
      <alignment horizontal="left" vertical="center" wrapText="1"/>
      <protection/>
    </xf>
    <xf numFmtId="0" fontId="50" fillId="0" borderId="15" xfId="53" applyFill="1" applyBorder="1" applyAlignment="1" applyProtection="1">
      <alignment horizontal="left" vertical="center" wrapText="1"/>
      <protection/>
    </xf>
    <xf numFmtId="0" fontId="50" fillId="0" borderId="60" xfId="53" applyFill="1" applyBorder="1" applyAlignment="1" applyProtection="1">
      <alignment vertical="center" wrapText="1"/>
      <protection/>
    </xf>
    <xf numFmtId="0" fontId="50" fillId="0" borderId="81" xfId="53" applyFill="1" applyBorder="1" applyAlignment="1" applyProtection="1">
      <alignment vertical="center" wrapText="1"/>
      <protection/>
    </xf>
    <xf numFmtId="0" fontId="50" fillId="0" borderId="82" xfId="53" applyFill="1" applyBorder="1" applyAlignment="1" applyProtection="1">
      <alignment vertical="center" wrapText="1"/>
      <protection/>
    </xf>
    <xf numFmtId="0" fontId="50" fillId="0" borderId="81" xfId="53" applyFill="1" applyBorder="1" applyAlignment="1" applyProtection="1">
      <alignment horizontal="center" vertical="center" wrapText="1"/>
      <protection/>
    </xf>
    <xf numFmtId="0" fontId="50" fillId="0" borderId="82" xfId="53" applyFill="1" applyBorder="1" applyAlignment="1" applyProtection="1">
      <alignment horizontal="center" vertical="center" wrapText="1"/>
      <protection/>
    </xf>
    <xf numFmtId="0" fontId="50" fillId="0" borderId="59" xfId="53" applyFill="1" applyBorder="1" applyAlignment="1" applyProtection="1">
      <alignment horizontal="center" vertical="center" wrapText="1"/>
      <protection/>
    </xf>
    <xf numFmtId="0" fontId="50" fillId="0" borderId="0" xfId="53" applyFill="1" applyBorder="1" applyAlignment="1" applyProtection="1">
      <alignment horizontal="center" vertical="center" wrapText="1"/>
      <protection/>
    </xf>
    <xf numFmtId="0" fontId="50" fillId="0" borderId="15" xfId="53" applyFill="1" applyBorder="1" applyAlignment="1" applyProtection="1">
      <alignment horizontal="center" vertical="center" wrapText="1"/>
      <protection/>
    </xf>
    <xf numFmtId="0" fontId="20" fillId="0" borderId="78" xfId="53" applyFont="1" applyFill="1" applyBorder="1" applyAlignment="1" applyProtection="1">
      <alignment horizontal="left" vertical="center" wrapText="1"/>
      <protection/>
    </xf>
    <xf numFmtId="0" fontId="20" fillId="0" borderId="79" xfId="53" applyFont="1" applyFill="1" applyBorder="1" applyAlignment="1" applyProtection="1">
      <alignment horizontal="left" vertical="center" wrapText="1"/>
      <protection/>
    </xf>
    <xf numFmtId="0" fontId="20" fillId="0" borderId="80" xfId="53" applyFont="1" applyFill="1" applyBorder="1" applyAlignment="1" applyProtection="1">
      <alignment horizontal="left" vertical="center" wrapText="1"/>
      <protection/>
    </xf>
    <xf numFmtId="0" fontId="20" fillId="0" borderId="59" xfId="53" applyFont="1" applyFill="1" applyBorder="1" applyAlignment="1" applyProtection="1">
      <alignment horizontal="left" vertical="center" wrapText="1"/>
      <protection/>
    </xf>
    <xf numFmtId="0" fontId="20" fillId="0" borderId="0" xfId="53" applyFont="1" applyFill="1" applyBorder="1" applyAlignment="1" applyProtection="1">
      <alignment horizontal="left" vertical="center" wrapText="1"/>
      <protection/>
    </xf>
    <xf numFmtId="0" fontId="20" fillId="0" borderId="15" xfId="53" applyFont="1" applyFill="1" applyBorder="1" applyAlignment="1" applyProtection="1">
      <alignment horizontal="left" vertical="center" wrapText="1"/>
      <protection/>
    </xf>
    <xf numFmtId="0" fontId="20" fillId="0" borderId="64" xfId="53" applyFont="1" applyFill="1" applyBorder="1" applyAlignment="1" applyProtection="1">
      <alignment horizontal="left" vertical="center" wrapText="1"/>
      <protection/>
    </xf>
    <xf numFmtId="0" fontId="20" fillId="0" borderId="12" xfId="53" applyFont="1" applyFill="1" applyBorder="1" applyAlignment="1" applyProtection="1">
      <alignment horizontal="left" vertical="center" wrapText="1"/>
      <protection/>
    </xf>
    <xf numFmtId="0" fontId="20" fillId="0" borderId="13" xfId="53" applyFont="1" applyFill="1" applyBorder="1" applyAlignment="1" applyProtection="1">
      <alignment horizontal="left" vertical="center" wrapText="1"/>
      <protection/>
    </xf>
    <xf numFmtId="0" fontId="50" fillId="0" borderId="67" xfId="53" applyFill="1" applyBorder="1" applyAlignment="1" applyProtection="1">
      <alignment horizontal="center" vertical="center" wrapText="1"/>
      <protection/>
    </xf>
    <xf numFmtId="0" fontId="50" fillId="0" borderId="17" xfId="53" applyFill="1" applyBorder="1" applyAlignment="1" applyProtection="1">
      <alignment horizontal="center" vertical="center" wrapText="1"/>
      <protection/>
    </xf>
    <xf numFmtId="0" fontId="50" fillId="0" borderId="18" xfId="53" applyFill="1" applyBorder="1" applyAlignment="1" applyProtection="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
          <c:y val="-0.00725"/>
          <c:w val="0.9195"/>
          <c:h val="0.907"/>
        </c:manualLayout>
      </c:layout>
      <c:barChart>
        <c:barDir val="col"/>
        <c:grouping val="clustered"/>
        <c:varyColors val="0"/>
        <c:ser>
          <c:idx val="0"/>
          <c:order val="0"/>
          <c:tx>
            <c:strRef>
              <c:f>'4.Executive Summary'!$E$31</c:f>
              <c:strCache>
                <c:ptCount val="1"/>
                <c:pt idx="0">
                  <c:v>Annual net cash flow ($/year)</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'4.Executive Summary'!$I$30:$S$30</c:f>
              <c:strCache/>
            </c:strRef>
          </c:cat>
          <c:val>
            <c:numRef>
              <c:f>'4.Executive Summary'!$I$31:$N$31</c:f>
              <c:numCache/>
            </c:numRef>
          </c:val>
        </c:ser>
        <c:axId val="1109129"/>
        <c:axId val="9982162"/>
      </c:barChart>
      <c:lineChart>
        <c:grouping val="standard"/>
        <c:varyColors val="0"/>
        <c:ser>
          <c:idx val="1"/>
          <c:order val="1"/>
          <c:tx>
            <c:strRef>
              <c:f>'4.Executive Summary'!$E$32</c:f>
              <c:strCache>
                <c:ptCount val="1"/>
                <c:pt idx="0">
                  <c:v>Cumulative net cash flow ($)</c:v>
                </c:pt>
              </c:strCache>
            </c:strRef>
          </c:tx>
          <c:spPr>
            <a:ln w="25400">
              <a:solidFill>
                <a:srgbClr val="DD2D32"/>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'4.Executive Summary'!$I$32:$N$32</c:f>
              <c:numCache/>
            </c:numRef>
          </c:val>
          <c:smooth val="0"/>
        </c:ser>
        <c:axId val="1109129"/>
        <c:axId val="9982162"/>
      </c:lineChart>
      <c:catAx>
        <c:axId val="1109129"/>
        <c:scaling>
          <c:orientation val="minMax"/>
        </c:scaling>
        <c:axPos val="b"/>
        <c:delete val="0"/>
        <c:numFmt formatCode="General" sourceLinked="1"/>
        <c:majorTickMark val="out"/>
        <c:minorTickMark val="none"/>
        <c:tickLblPos val="nextTo"/>
        <c:spPr>
          <a:ln w="3175">
            <a:solidFill>
              <a:srgbClr val="808080"/>
            </a:solidFill>
          </a:ln>
        </c:spPr>
        <c:crossAx val="9982162"/>
        <c:crosses val="autoZero"/>
        <c:auto val="1"/>
        <c:lblOffset val="100"/>
        <c:tickLblSkip val="1"/>
        <c:noMultiLvlLbl val="0"/>
      </c:catAx>
      <c:valAx>
        <c:axId val="998216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Net cash flows ($)</a:t>
                </a:r>
              </a:p>
            </c:rich>
          </c:tx>
          <c:layout>
            <c:manualLayout>
              <c:xMode val="factor"/>
              <c:yMode val="factor"/>
              <c:x val="-0.0182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09129"/>
        <c:crossesAt val="1"/>
        <c:crossBetween val="between"/>
        <c:dispUnits/>
      </c:valAx>
      <c:spPr>
        <a:solidFill>
          <a:srgbClr val="FFFFFF"/>
        </a:solidFill>
        <a:ln w="3175">
          <a:noFill/>
        </a:ln>
      </c:spPr>
    </c:plotArea>
    <c:legend>
      <c:legendPos val="b"/>
      <c:layout>
        <c:manualLayout>
          <c:xMode val="edge"/>
          <c:yMode val="edge"/>
          <c:x val="0.07325"/>
          <c:y val="0.911"/>
          <c:w val="0.85"/>
          <c:h val="0.07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75"/>
          <c:y val="-0.00725"/>
          <c:w val="0.9225"/>
          <c:h val="0.90975"/>
        </c:manualLayout>
      </c:layout>
      <c:barChart>
        <c:barDir val="col"/>
        <c:grouping val="clustered"/>
        <c:varyColors val="0"/>
        <c:ser>
          <c:idx val="0"/>
          <c:order val="0"/>
          <c:tx>
            <c:strRef>
              <c:f>'4.Executive Summary'!$E$33</c:f>
              <c:strCache>
                <c:ptCount val="1"/>
                <c:pt idx="0">
                  <c:v>Annual CO2 savings (kg/year)</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'4.Executive Summary'!$I$30:$S$30</c:f>
              <c:strCache/>
            </c:strRef>
          </c:cat>
          <c:val>
            <c:numRef>
              <c:f>'4.Executive Summary'!$I$33:$N$33</c:f>
              <c:numCache/>
            </c:numRef>
          </c:val>
        </c:ser>
        <c:axId val="22730595"/>
        <c:axId val="3248764"/>
      </c:barChart>
      <c:lineChart>
        <c:grouping val="standard"/>
        <c:varyColors val="0"/>
        <c:ser>
          <c:idx val="1"/>
          <c:order val="1"/>
          <c:tx>
            <c:strRef>
              <c:f>'4.Executive Summary'!$E$34</c:f>
              <c:strCache>
                <c:ptCount val="1"/>
                <c:pt idx="0">
                  <c:v>Cumulative CO2 savings (kg)</c:v>
                </c:pt>
              </c:strCache>
            </c:strRef>
          </c:tx>
          <c:spPr>
            <a:ln w="25400">
              <a:solidFill>
                <a:srgbClr val="DD2D32"/>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'4.Executive Summary'!$I$34:$N$34</c:f>
              <c:numCache/>
            </c:numRef>
          </c:val>
          <c:smooth val="0"/>
        </c:ser>
        <c:axId val="22730595"/>
        <c:axId val="3248764"/>
      </c:lineChart>
      <c:catAx>
        <c:axId val="22730595"/>
        <c:scaling>
          <c:orientation val="minMax"/>
        </c:scaling>
        <c:axPos val="b"/>
        <c:delete val="0"/>
        <c:numFmt formatCode="General" sourceLinked="1"/>
        <c:majorTickMark val="out"/>
        <c:minorTickMark val="none"/>
        <c:tickLblPos val="nextTo"/>
        <c:spPr>
          <a:ln w="3175">
            <a:solidFill>
              <a:srgbClr val="808080"/>
            </a:solidFill>
          </a:ln>
        </c:spPr>
        <c:crossAx val="3248764"/>
        <c:crosses val="autoZero"/>
        <c:auto val="1"/>
        <c:lblOffset val="100"/>
        <c:tickLblSkip val="1"/>
        <c:noMultiLvlLbl val="0"/>
      </c:catAx>
      <c:valAx>
        <c:axId val="3248764"/>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Reduction in CO2 emissions (kg CO2)</a:t>
                </a:r>
              </a:p>
            </c:rich>
          </c:tx>
          <c:layout>
            <c:manualLayout>
              <c:xMode val="factor"/>
              <c:yMode val="factor"/>
              <c:x val="-0.015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730595"/>
        <c:crossesAt val="1"/>
        <c:crossBetween val="between"/>
        <c:dispUnits/>
      </c:valAx>
      <c:spPr>
        <a:solidFill>
          <a:srgbClr val="FFFFFF"/>
        </a:solidFill>
        <a:ln w="3175">
          <a:noFill/>
        </a:ln>
      </c:spPr>
    </c:plotArea>
    <c:legend>
      <c:legendPos val="b"/>
      <c:layout>
        <c:manualLayout>
          <c:xMode val="edge"/>
          <c:yMode val="edge"/>
          <c:x val="0.0905"/>
          <c:y val="0.911"/>
          <c:w val="0.8155"/>
          <c:h val="0.07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23</xdr:row>
      <xdr:rowOff>95250</xdr:rowOff>
    </xdr:from>
    <xdr:to>
      <xdr:col>11</xdr:col>
      <xdr:colOff>1095375</xdr:colOff>
      <xdr:row>39</xdr:row>
      <xdr:rowOff>76200</xdr:rowOff>
    </xdr:to>
    <xdr:pic>
      <xdr:nvPicPr>
        <xdr:cNvPr id="1" name="Picture 1"/>
        <xdr:cNvPicPr preferRelativeResize="1">
          <a:picLocks noChangeAspect="1"/>
        </xdr:cNvPicPr>
      </xdr:nvPicPr>
      <xdr:blipFill>
        <a:blip r:embed="rId1"/>
        <a:srcRect l="5270" t="34971" r="11079" b="20359"/>
        <a:stretch>
          <a:fillRect/>
        </a:stretch>
      </xdr:blipFill>
      <xdr:spPr>
        <a:xfrm>
          <a:off x="409575" y="4676775"/>
          <a:ext cx="10191750" cy="3057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12</xdr:row>
      <xdr:rowOff>66675</xdr:rowOff>
    </xdr:from>
    <xdr:to>
      <xdr:col>8</xdr:col>
      <xdr:colOff>352425</xdr:colOff>
      <xdr:row>28</xdr:row>
      <xdr:rowOff>104775</xdr:rowOff>
    </xdr:to>
    <xdr:graphicFrame>
      <xdr:nvGraphicFramePr>
        <xdr:cNvPr id="1" name="Chart 1"/>
        <xdr:cNvGraphicFramePr/>
      </xdr:nvGraphicFramePr>
      <xdr:xfrm>
        <a:off x="419100" y="2895600"/>
        <a:ext cx="5162550" cy="3190875"/>
      </xdr:xfrm>
      <a:graphic>
        <a:graphicData uri="http://schemas.openxmlformats.org/drawingml/2006/chart">
          <c:chart xmlns:c="http://schemas.openxmlformats.org/drawingml/2006/chart" r:id="rId1"/>
        </a:graphicData>
      </a:graphic>
    </xdr:graphicFrame>
    <xdr:clientData/>
  </xdr:twoCellAnchor>
  <xdr:twoCellAnchor>
    <xdr:from>
      <xdr:col>8</xdr:col>
      <xdr:colOff>409575</xdr:colOff>
      <xdr:row>12</xdr:row>
      <xdr:rowOff>66675</xdr:rowOff>
    </xdr:from>
    <xdr:to>
      <xdr:col>19</xdr:col>
      <xdr:colOff>0</xdr:colOff>
      <xdr:row>28</xdr:row>
      <xdr:rowOff>104775</xdr:rowOff>
    </xdr:to>
    <xdr:graphicFrame>
      <xdr:nvGraphicFramePr>
        <xdr:cNvPr id="2" name="Chart 4"/>
        <xdr:cNvGraphicFramePr/>
      </xdr:nvGraphicFramePr>
      <xdr:xfrm>
        <a:off x="5638800" y="2895600"/>
        <a:ext cx="5353050" cy="31908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ppropedia.org/Category:EC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vendingmiserstore.com/p2150/usat_vending_miser_master_unit_model_vm150.php" TargetMode="External" /><Relationship Id="rId2" Type="http://schemas.openxmlformats.org/officeDocument/2006/relationships/hyperlink" Target="http://www.vendingmiserstore.com/p2150/usat_vending_miser_master_unit_model_vm150.php" TargetMode="External" /><Relationship Id="rId3" Type="http://schemas.openxmlformats.org/officeDocument/2006/relationships/hyperlink" Target="http://www.hrsdc.gc.ca/eng/labour/employment_standards/contracts/schedule/ontario/toronto_zone/schedule.shtml" TargetMode="External" /><Relationship Id="rId4" Type="http://schemas.openxmlformats.org/officeDocument/2006/relationships/hyperlink" Target="http://www.vendingmiserstore.com/p2150/usat_vending_miser_master_unit_model_vm150.php" TargetMode="External" /><Relationship Id="rId5" Type="http://schemas.openxmlformats.org/officeDocument/2006/relationships/hyperlink" Target="http://www.energyshop.com/es/prices/ON/eleON.cfm?ldc_id=348&amp;" TargetMode="External" /><Relationship Id="rId6" Type="http://schemas.openxmlformats.org/officeDocument/2006/relationships/hyperlink" Target="http://www.vendingmiserstore.com/p2150/usat_vending_miser_master_unit_model_vm150.php" TargetMode="External" /><Relationship Id="rId7" Type="http://schemas.openxmlformats.org/officeDocument/2006/relationships/hyperlink" Target="http://www.bankofcanada.ca/en/rates/bonds.html" TargetMode="External" /><Relationship Id="rId8" Type="http://schemas.openxmlformats.org/officeDocument/2006/relationships/hyperlink" Target="ttp://www.eia.doe.gov/cneaf/electricity/page/co2_report/co2emiss.pdf%20%20http:/www.powerauthority.on.ca/Report_Static/1139.htm" TargetMode="External" /><Relationship Id="rId9" Type="http://schemas.openxmlformats.org/officeDocument/2006/relationships/hyperlink" Target="http://www.rateinflation.com/inflation-rate/canada-historical-inflation-rate.php?form=canir" TargetMode="External" /><Relationship Id="rId10" Type="http://schemas.openxmlformats.org/officeDocument/2006/relationships/hyperlink" Target="http://www.bankofcanada.ca/en/inflation/index.html" TargetMode="External" /><Relationship Id="rId1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N51"/>
  <sheetViews>
    <sheetView tabSelected="1" workbookViewId="0" topLeftCell="A1">
      <selection activeCell="T13" sqref="T13"/>
    </sheetView>
  </sheetViews>
  <sheetFormatPr defaultColWidth="9.140625" defaultRowHeight="15"/>
  <cols>
    <col min="1" max="2" width="2.8515625" style="1" customWidth="1"/>
    <col min="3" max="11" width="9.57421875" style="1" customWidth="1"/>
    <col min="12" max="12" width="2.8515625" style="1" customWidth="1"/>
    <col min="13" max="16384" width="9.140625" style="1" customWidth="1"/>
  </cols>
  <sheetData>
    <row r="1" ht="15.75" thickBot="1"/>
    <row r="2" spans="2:12" ht="15.75" thickBot="1">
      <c r="B2" s="2"/>
      <c r="C2" s="3"/>
      <c r="D2" s="3"/>
      <c r="E2" s="3"/>
      <c r="F2" s="3"/>
      <c r="G2" s="3"/>
      <c r="H2" s="3"/>
      <c r="I2" s="3"/>
      <c r="J2" s="3"/>
      <c r="K2" s="3"/>
      <c r="L2" s="4"/>
    </row>
    <row r="3" spans="2:12" ht="22.5" customHeight="1">
      <c r="B3" s="5"/>
      <c r="C3" s="259" t="s">
        <v>32</v>
      </c>
      <c r="D3" s="260"/>
      <c r="E3" s="260"/>
      <c r="F3" s="260"/>
      <c r="G3" s="260"/>
      <c r="H3" s="260"/>
      <c r="I3" s="260"/>
      <c r="J3" s="260"/>
      <c r="K3" s="261"/>
      <c r="L3" s="6"/>
    </row>
    <row r="4" spans="2:12" ht="22.5" customHeight="1" thickBot="1">
      <c r="B4" s="5"/>
      <c r="C4" s="262" t="s">
        <v>99</v>
      </c>
      <c r="D4" s="263"/>
      <c r="E4" s="263"/>
      <c r="F4" s="263"/>
      <c r="G4" s="263"/>
      <c r="H4" s="263"/>
      <c r="I4" s="263"/>
      <c r="J4" s="263"/>
      <c r="K4" s="264"/>
      <c r="L4" s="6"/>
    </row>
    <row r="5" spans="2:12" ht="15">
      <c r="B5" s="5"/>
      <c r="C5" s="7"/>
      <c r="D5" s="7"/>
      <c r="E5" s="7"/>
      <c r="F5" s="7"/>
      <c r="G5" s="7"/>
      <c r="H5" s="7"/>
      <c r="I5" s="7"/>
      <c r="J5" s="7"/>
      <c r="K5" s="7"/>
      <c r="L5" s="6"/>
    </row>
    <row r="6" spans="2:12" ht="15">
      <c r="B6" s="5"/>
      <c r="C6" s="265" t="s">
        <v>33</v>
      </c>
      <c r="D6" s="266"/>
      <c r="E6" s="266"/>
      <c r="F6" s="266"/>
      <c r="G6" s="266"/>
      <c r="H6" s="267">
        <f ca="1">TODAY()</f>
        <v>40708</v>
      </c>
      <c r="I6" s="266"/>
      <c r="J6" s="266"/>
      <c r="K6" s="268"/>
      <c r="L6" s="6"/>
    </row>
    <row r="7" spans="2:12" ht="15.75" thickBot="1">
      <c r="B7" s="5"/>
      <c r="C7" s="8"/>
      <c r="D7" s="8"/>
      <c r="E7" s="8"/>
      <c r="F7" s="8"/>
      <c r="G7" s="8"/>
      <c r="H7" s="8"/>
      <c r="I7" s="8"/>
      <c r="J7" s="8"/>
      <c r="K7" s="8"/>
      <c r="L7" s="6"/>
    </row>
    <row r="8" spans="2:12" ht="15">
      <c r="B8" s="5"/>
      <c r="C8" s="269" t="s">
        <v>34</v>
      </c>
      <c r="D8" s="270"/>
      <c r="E8" s="270"/>
      <c r="F8" s="270"/>
      <c r="G8" s="270"/>
      <c r="H8" s="270"/>
      <c r="I8" s="270"/>
      <c r="J8" s="270"/>
      <c r="K8" s="271"/>
      <c r="L8" s="6"/>
    </row>
    <row r="9" spans="2:12" ht="15">
      <c r="B9" s="5"/>
      <c r="C9" s="272"/>
      <c r="D9" s="273"/>
      <c r="E9" s="273"/>
      <c r="F9" s="273"/>
      <c r="G9" s="273"/>
      <c r="H9" s="273"/>
      <c r="I9" s="273"/>
      <c r="J9" s="273"/>
      <c r="K9" s="274"/>
      <c r="L9" s="6"/>
    </row>
    <row r="10" spans="2:12" ht="15.75" thickBot="1">
      <c r="B10" s="5"/>
      <c r="C10" s="275" t="s">
        <v>35</v>
      </c>
      <c r="D10" s="276"/>
      <c r="E10" s="276"/>
      <c r="F10" s="276"/>
      <c r="G10" s="276"/>
      <c r="H10" s="277">
        <v>40708</v>
      </c>
      <c r="I10" s="278"/>
      <c r="J10" s="278"/>
      <c r="K10" s="279"/>
      <c r="L10" s="6"/>
    </row>
    <row r="11" spans="2:12" ht="15.75" thickBot="1">
      <c r="B11" s="5"/>
      <c r="C11" s="9"/>
      <c r="D11" s="9"/>
      <c r="E11" s="9"/>
      <c r="F11" s="9"/>
      <c r="G11" s="9"/>
      <c r="H11" s="10"/>
      <c r="I11" s="11"/>
      <c r="J11" s="11"/>
      <c r="K11" s="11"/>
      <c r="L11" s="6"/>
    </row>
    <row r="12" spans="2:12" ht="15">
      <c r="B12" s="5"/>
      <c r="C12" s="227" t="s">
        <v>36</v>
      </c>
      <c r="D12" s="228"/>
      <c r="E12" s="228"/>
      <c r="F12" s="228"/>
      <c r="G12" s="228"/>
      <c r="H12" s="228"/>
      <c r="I12" s="228"/>
      <c r="J12" s="228"/>
      <c r="K12" s="229"/>
      <c r="L12" s="6"/>
    </row>
    <row r="13" spans="2:12" ht="15">
      <c r="B13" s="5"/>
      <c r="C13" s="230"/>
      <c r="D13" s="231"/>
      <c r="E13" s="231"/>
      <c r="F13" s="231"/>
      <c r="G13" s="231"/>
      <c r="H13" s="231"/>
      <c r="I13" s="231"/>
      <c r="J13" s="231"/>
      <c r="K13" s="232"/>
      <c r="L13" s="6"/>
    </row>
    <row r="14" spans="2:12" ht="15">
      <c r="B14" s="5"/>
      <c r="C14" s="230"/>
      <c r="D14" s="231"/>
      <c r="E14" s="231"/>
      <c r="F14" s="231"/>
      <c r="G14" s="231"/>
      <c r="H14" s="231"/>
      <c r="I14" s="231"/>
      <c r="J14" s="231"/>
      <c r="K14" s="232"/>
      <c r="L14" s="6"/>
    </row>
    <row r="15" spans="2:12" ht="15">
      <c r="B15" s="5"/>
      <c r="C15" s="230"/>
      <c r="D15" s="231"/>
      <c r="E15" s="231"/>
      <c r="F15" s="231"/>
      <c r="G15" s="231"/>
      <c r="H15" s="231"/>
      <c r="I15" s="231"/>
      <c r="J15" s="231"/>
      <c r="K15" s="232"/>
      <c r="L15" s="6"/>
    </row>
    <row r="16" spans="2:12" ht="15">
      <c r="B16" s="5"/>
      <c r="C16" s="230"/>
      <c r="D16" s="231"/>
      <c r="E16" s="231"/>
      <c r="F16" s="231"/>
      <c r="G16" s="231"/>
      <c r="H16" s="231"/>
      <c r="I16" s="231"/>
      <c r="J16" s="231"/>
      <c r="K16" s="232"/>
      <c r="L16" s="6"/>
    </row>
    <row r="17" spans="2:12" ht="15">
      <c r="B17" s="5"/>
      <c r="C17" s="230"/>
      <c r="D17" s="231"/>
      <c r="E17" s="231"/>
      <c r="F17" s="231"/>
      <c r="G17" s="231"/>
      <c r="H17" s="231"/>
      <c r="I17" s="231"/>
      <c r="J17" s="231"/>
      <c r="K17" s="232"/>
      <c r="L17" s="6"/>
    </row>
    <row r="18" spans="2:12" ht="15">
      <c r="B18" s="5"/>
      <c r="C18" s="230"/>
      <c r="D18" s="231"/>
      <c r="E18" s="231"/>
      <c r="F18" s="231"/>
      <c r="G18" s="231"/>
      <c r="H18" s="231"/>
      <c r="I18" s="231"/>
      <c r="J18" s="231"/>
      <c r="K18" s="232"/>
      <c r="L18" s="6"/>
    </row>
    <row r="19" spans="2:12" ht="15">
      <c r="B19" s="5"/>
      <c r="C19" s="230"/>
      <c r="D19" s="231"/>
      <c r="E19" s="231"/>
      <c r="F19" s="231"/>
      <c r="G19" s="231"/>
      <c r="H19" s="231"/>
      <c r="I19" s="231"/>
      <c r="J19" s="231"/>
      <c r="K19" s="232"/>
      <c r="L19" s="6"/>
    </row>
    <row r="20" spans="2:12" ht="15">
      <c r="B20" s="5"/>
      <c r="C20" s="230"/>
      <c r="D20" s="231"/>
      <c r="E20" s="231"/>
      <c r="F20" s="231"/>
      <c r="G20" s="231"/>
      <c r="H20" s="231"/>
      <c r="I20" s="231"/>
      <c r="J20" s="231"/>
      <c r="K20" s="232"/>
      <c r="L20" s="6"/>
    </row>
    <row r="21" spans="2:12" ht="15">
      <c r="B21" s="5"/>
      <c r="C21" s="230"/>
      <c r="D21" s="231"/>
      <c r="E21" s="231"/>
      <c r="F21" s="231"/>
      <c r="G21" s="231"/>
      <c r="H21" s="231"/>
      <c r="I21" s="231"/>
      <c r="J21" s="231"/>
      <c r="K21" s="232"/>
      <c r="L21" s="6"/>
    </row>
    <row r="22" spans="2:12" ht="15">
      <c r="B22" s="5"/>
      <c r="C22" s="230"/>
      <c r="D22" s="231"/>
      <c r="E22" s="231"/>
      <c r="F22" s="231"/>
      <c r="G22" s="231"/>
      <c r="H22" s="231"/>
      <c r="I22" s="231"/>
      <c r="J22" s="231"/>
      <c r="K22" s="232"/>
      <c r="L22" s="6"/>
    </row>
    <row r="23" spans="2:12" ht="15">
      <c r="B23" s="5"/>
      <c r="C23" s="230"/>
      <c r="D23" s="231"/>
      <c r="E23" s="231"/>
      <c r="F23" s="231"/>
      <c r="G23" s="231"/>
      <c r="H23" s="231"/>
      <c r="I23" s="231"/>
      <c r="J23" s="231"/>
      <c r="K23" s="232"/>
      <c r="L23" s="6"/>
    </row>
    <row r="24" spans="2:12" ht="15.75" thickBot="1">
      <c r="B24" s="5"/>
      <c r="C24" s="233"/>
      <c r="D24" s="234"/>
      <c r="E24" s="234"/>
      <c r="F24" s="234"/>
      <c r="G24" s="234"/>
      <c r="H24" s="234"/>
      <c r="I24" s="234"/>
      <c r="J24" s="234"/>
      <c r="K24" s="235"/>
      <c r="L24" s="6"/>
    </row>
    <row r="25" spans="2:12" ht="15.75" thickBot="1">
      <c r="B25" s="5"/>
      <c r="C25" s="9"/>
      <c r="D25" s="9"/>
      <c r="E25" s="9"/>
      <c r="F25" s="9"/>
      <c r="G25" s="9"/>
      <c r="H25" s="10"/>
      <c r="I25" s="11"/>
      <c r="J25" s="11"/>
      <c r="K25" s="11"/>
      <c r="L25" s="6"/>
    </row>
    <row r="26" spans="2:12" ht="15.75">
      <c r="B26" s="5"/>
      <c r="C26" s="9"/>
      <c r="D26" s="236" t="s">
        <v>37</v>
      </c>
      <c r="E26" s="237"/>
      <c r="F26" s="242" t="s">
        <v>38</v>
      </c>
      <c r="G26" s="243"/>
      <c r="H26" s="244"/>
      <c r="I26" s="245" t="s">
        <v>39</v>
      </c>
      <c r="J26" s="246"/>
      <c r="K26" s="19"/>
      <c r="L26" s="6"/>
    </row>
    <row r="27" spans="2:12" ht="15">
      <c r="B27" s="5"/>
      <c r="C27" s="9"/>
      <c r="D27" s="238"/>
      <c r="E27" s="239"/>
      <c r="F27" s="247" t="s">
        <v>40</v>
      </c>
      <c r="G27" s="248"/>
      <c r="H27" s="249"/>
      <c r="I27" s="250" t="s">
        <v>41</v>
      </c>
      <c r="J27" s="251"/>
      <c r="K27" s="19"/>
      <c r="L27" s="6"/>
    </row>
    <row r="28" spans="2:12" ht="15">
      <c r="B28" s="5"/>
      <c r="C28" s="9"/>
      <c r="D28" s="238"/>
      <c r="E28" s="239"/>
      <c r="F28" s="247" t="s">
        <v>42</v>
      </c>
      <c r="G28" s="248"/>
      <c r="H28" s="249"/>
      <c r="I28" s="252" t="s">
        <v>43</v>
      </c>
      <c r="J28" s="253"/>
      <c r="K28" s="19"/>
      <c r="L28" s="6"/>
    </row>
    <row r="29" spans="2:12" ht="15.75" thickBot="1">
      <c r="B29" s="5"/>
      <c r="C29" s="9"/>
      <c r="D29" s="240"/>
      <c r="E29" s="241"/>
      <c r="F29" s="254" t="s">
        <v>44</v>
      </c>
      <c r="G29" s="255"/>
      <c r="H29" s="256"/>
      <c r="I29" s="257" t="s">
        <v>45</v>
      </c>
      <c r="J29" s="258"/>
      <c r="K29" s="19"/>
      <c r="L29" s="6"/>
    </row>
    <row r="30" spans="2:12" ht="15.75" thickBot="1">
      <c r="B30" s="5"/>
      <c r="C30" s="12"/>
      <c r="D30" s="8"/>
      <c r="E30" s="8"/>
      <c r="F30" s="8"/>
      <c r="G30" s="8"/>
      <c r="H30" s="8"/>
      <c r="I30" s="8"/>
      <c r="J30" s="8"/>
      <c r="K30" s="8"/>
      <c r="L30" s="6"/>
    </row>
    <row r="31" spans="2:12" ht="22.5" customHeight="1" thickBot="1">
      <c r="B31" s="5"/>
      <c r="C31" s="206" t="s">
        <v>46</v>
      </c>
      <c r="D31" s="207"/>
      <c r="E31" s="207"/>
      <c r="F31" s="207"/>
      <c r="G31" s="207"/>
      <c r="H31" s="207"/>
      <c r="I31" s="207"/>
      <c r="J31" s="207"/>
      <c r="K31" s="208"/>
      <c r="L31" s="6"/>
    </row>
    <row r="32" spans="2:12" ht="15" customHeight="1">
      <c r="B32" s="5"/>
      <c r="C32" s="209" t="s">
        <v>47</v>
      </c>
      <c r="D32" s="210"/>
      <c r="E32" s="210"/>
      <c r="F32" s="210"/>
      <c r="G32" s="210"/>
      <c r="H32" s="210"/>
      <c r="I32" s="210"/>
      <c r="J32" s="210"/>
      <c r="K32" s="211"/>
      <c r="L32" s="6"/>
    </row>
    <row r="33" spans="2:12" ht="15" customHeight="1">
      <c r="B33" s="5"/>
      <c r="C33" s="212"/>
      <c r="D33" s="213"/>
      <c r="E33" s="213"/>
      <c r="F33" s="213"/>
      <c r="G33" s="213"/>
      <c r="H33" s="213"/>
      <c r="I33" s="213"/>
      <c r="J33" s="213"/>
      <c r="K33" s="214"/>
      <c r="L33" s="6"/>
    </row>
    <row r="34" spans="2:12" ht="15" customHeight="1">
      <c r="B34" s="5"/>
      <c r="C34" s="212"/>
      <c r="D34" s="213"/>
      <c r="E34" s="213"/>
      <c r="F34" s="213"/>
      <c r="G34" s="213"/>
      <c r="H34" s="213"/>
      <c r="I34" s="213"/>
      <c r="J34" s="213"/>
      <c r="K34" s="214"/>
      <c r="L34" s="6"/>
    </row>
    <row r="35" spans="2:12" ht="15" customHeight="1">
      <c r="B35" s="5"/>
      <c r="C35" s="212"/>
      <c r="D35" s="213"/>
      <c r="E35" s="213"/>
      <c r="F35" s="213"/>
      <c r="G35" s="213"/>
      <c r="H35" s="213"/>
      <c r="I35" s="213"/>
      <c r="J35" s="213"/>
      <c r="K35" s="214"/>
      <c r="L35" s="6"/>
    </row>
    <row r="36" spans="2:12" ht="15" customHeight="1">
      <c r="B36" s="5"/>
      <c r="C36" s="212"/>
      <c r="D36" s="213"/>
      <c r="E36" s="213"/>
      <c r="F36" s="213"/>
      <c r="G36" s="213"/>
      <c r="H36" s="213"/>
      <c r="I36" s="213"/>
      <c r="J36" s="213"/>
      <c r="K36" s="214"/>
      <c r="L36" s="6"/>
    </row>
    <row r="37" spans="2:12" ht="18.75" customHeight="1">
      <c r="B37" s="5"/>
      <c r="C37" s="215" t="s">
        <v>48</v>
      </c>
      <c r="D37" s="216"/>
      <c r="E37" s="216"/>
      <c r="F37" s="216"/>
      <c r="G37" s="216"/>
      <c r="H37" s="216"/>
      <c r="I37" s="216"/>
      <c r="J37" s="216"/>
      <c r="K37" s="217"/>
      <c r="L37" s="6"/>
    </row>
    <row r="38" spans="2:12" ht="18.75" customHeight="1">
      <c r="B38" s="5"/>
      <c r="C38" s="215"/>
      <c r="D38" s="216"/>
      <c r="E38" s="216"/>
      <c r="F38" s="216"/>
      <c r="G38" s="216"/>
      <c r="H38" s="216"/>
      <c r="I38" s="216"/>
      <c r="J38" s="216"/>
      <c r="K38" s="217"/>
      <c r="L38" s="6"/>
    </row>
    <row r="39" spans="2:12" ht="18.75" customHeight="1">
      <c r="B39" s="5"/>
      <c r="C39" s="215"/>
      <c r="D39" s="216"/>
      <c r="E39" s="216"/>
      <c r="F39" s="216"/>
      <c r="G39" s="216"/>
      <c r="H39" s="216"/>
      <c r="I39" s="216"/>
      <c r="J39" s="216"/>
      <c r="K39" s="217"/>
      <c r="L39" s="6"/>
    </row>
    <row r="40" spans="2:12" ht="18.75" customHeight="1">
      <c r="B40" s="5"/>
      <c r="C40" s="215"/>
      <c r="D40" s="216"/>
      <c r="E40" s="216"/>
      <c r="F40" s="216"/>
      <c r="G40" s="216"/>
      <c r="H40" s="216"/>
      <c r="I40" s="216"/>
      <c r="J40" s="216"/>
      <c r="K40" s="217"/>
      <c r="L40" s="6"/>
    </row>
    <row r="41" spans="2:12" ht="18.75" customHeight="1">
      <c r="B41" s="5"/>
      <c r="C41" s="215"/>
      <c r="D41" s="216"/>
      <c r="E41" s="216"/>
      <c r="F41" s="216"/>
      <c r="G41" s="216"/>
      <c r="H41" s="216"/>
      <c r="I41" s="216"/>
      <c r="J41" s="216"/>
      <c r="K41" s="217"/>
      <c r="L41" s="6"/>
    </row>
    <row r="42" spans="2:12" ht="18.75" customHeight="1">
      <c r="B42" s="5"/>
      <c r="C42" s="215"/>
      <c r="D42" s="216"/>
      <c r="E42" s="216"/>
      <c r="F42" s="216"/>
      <c r="G42" s="216"/>
      <c r="H42" s="216"/>
      <c r="I42" s="216"/>
      <c r="J42" s="216"/>
      <c r="K42" s="217"/>
      <c r="L42" s="6"/>
    </row>
    <row r="43" spans="2:12" ht="18.75" customHeight="1">
      <c r="B43" s="5"/>
      <c r="C43" s="215"/>
      <c r="D43" s="216"/>
      <c r="E43" s="216"/>
      <c r="F43" s="216"/>
      <c r="G43" s="216"/>
      <c r="H43" s="216"/>
      <c r="I43" s="216"/>
      <c r="J43" s="216"/>
      <c r="K43" s="217"/>
      <c r="L43" s="6"/>
    </row>
    <row r="44" spans="2:12" ht="15" customHeight="1">
      <c r="B44" s="5"/>
      <c r="C44" s="218" t="s">
        <v>49</v>
      </c>
      <c r="D44" s="219"/>
      <c r="E44" s="219"/>
      <c r="F44" s="219"/>
      <c r="G44" s="219"/>
      <c r="H44" s="219"/>
      <c r="I44" s="219"/>
      <c r="J44" s="219"/>
      <c r="K44" s="220"/>
      <c r="L44" s="6"/>
    </row>
    <row r="45" spans="2:12" ht="15.75" customHeight="1">
      <c r="B45" s="5"/>
      <c r="C45" s="218"/>
      <c r="D45" s="219"/>
      <c r="E45" s="219"/>
      <c r="F45" s="219"/>
      <c r="G45" s="219"/>
      <c r="H45" s="219"/>
      <c r="I45" s="219"/>
      <c r="J45" s="219"/>
      <c r="K45" s="220"/>
      <c r="L45" s="6"/>
    </row>
    <row r="46" spans="2:12" ht="15">
      <c r="B46" s="5"/>
      <c r="C46" s="218"/>
      <c r="D46" s="219"/>
      <c r="E46" s="219"/>
      <c r="F46" s="219"/>
      <c r="G46" s="219"/>
      <c r="H46" s="219"/>
      <c r="I46" s="219"/>
      <c r="J46" s="219"/>
      <c r="K46" s="220"/>
      <c r="L46" s="6"/>
    </row>
    <row r="47" spans="2:12" ht="15">
      <c r="B47" s="5"/>
      <c r="C47" s="218"/>
      <c r="D47" s="219"/>
      <c r="E47" s="219"/>
      <c r="F47" s="219"/>
      <c r="G47" s="219"/>
      <c r="H47" s="219"/>
      <c r="I47" s="219"/>
      <c r="J47" s="219"/>
      <c r="K47" s="220"/>
      <c r="L47" s="6"/>
    </row>
    <row r="48" spans="2:14" ht="15">
      <c r="B48" s="5"/>
      <c r="C48" s="218"/>
      <c r="D48" s="219"/>
      <c r="E48" s="219"/>
      <c r="F48" s="219"/>
      <c r="G48" s="219"/>
      <c r="H48" s="219"/>
      <c r="I48" s="219"/>
      <c r="J48" s="219"/>
      <c r="K48" s="220"/>
      <c r="L48" s="6"/>
      <c r="M48" s="13"/>
      <c r="N48" s="13"/>
    </row>
    <row r="49" spans="2:14" ht="15.75" customHeight="1">
      <c r="B49" s="14"/>
      <c r="C49" s="221" t="s">
        <v>50</v>
      </c>
      <c r="D49" s="222"/>
      <c r="E49" s="222"/>
      <c r="F49" s="222"/>
      <c r="G49" s="222"/>
      <c r="H49" s="222"/>
      <c r="I49" s="222"/>
      <c r="J49" s="222"/>
      <c r="K49" s="223"/>
      <c r="L49" s="20"/>
      <c r="M49" s="13"/>
      <c r="N49" s="13"/>
    </row>
    <row r="50" spans="2:14" ht="15.75" customHeight="1" thickBot="1">
      <c r="B50" s="14"/>
      <c r="C50" s="224" t="s">
        <v>51</v>
      </c>
      <c r="D50" s="225"/>
      <c r="E50" s="225"/>
      <c r="F50" s="225"/>
      <c r="G50" s="225"/>
      <c r="H50" s="225"/>
      <c r="I50" s="225"/>
      <c r="J50" s="225"/>
      <c r="K50" s="226"/>
      <c r="L50" s="20"/>
      <c r="M50" s="13"/>
      <c r="N50" s="13"/>
    </row>
    <row r="51" spans="2:14" ht="15.75" thickBot="1">
      <c r="B51" s="15"/>
      <c r="C51" s="16"/>
      <c r="D51" s="16"/>
      <c r="E51" s="16"/>
      <c r="F51" s="16"/>
      <c r="G51" s="16"/>
      <c r="H51" s="16"/>
      <c r="I51" s="16"/>
      <c r="J51" s="17"/>
      <c r="K51" s="17"/>
      <c r="L51" s="18"/>
      <c r="M51" s="13"/>
      <c r="N51" s="13"/>
    </row>
  </sheetData>
  <sheetProtection password="E7B2" sheet="1"/>
  <mergeCells count="23">
    <mergeCell ref="C3:K3"/>
    <mergeCell ref="C4:K4"/>
    <mergeCell ref="C6:G6"/>
    <mergeCell ref="H6:K6"/>
    <mergeCell ref="C8:K9"/>
    <mergeCell ref="C10:G10"/>
    <mergeCell ref="H10:K10"/>
    <mergeCell ref="C12:K24"/>
    <mergeCell ref="D26:E29"/>
    <mergeCell ref="F26:H26"/>
    <mergeCell ref="I26:J26"/>
    <mergeCell ref="F27:H27"/>
    <mergeCell ref="I27:J27"/>
    <mergeCell ref="F28:H28"/>
    <mergeCell ref="I28:J28"/>
    <mergeCell ref="F29:H29"/>
    <mergeCell ref="I29:J29"/>
    <mergeCell ref="C31:K31"/>
    <mergeCell ref="C32:K36"/>
    <mergeCell ref="C37:K43"/>
    <mergeCell ref="C44:K48"/>
    <mergeCell ref="C49:K49"/>
    <mergeCell ref="C50:K50"/>
  </mergeCells>
  <hyperlinks>
    <hyperlink ref="C8:K9" r:id="rId1" display="For the most recent version of this ECM, and links to other useful analysis tools, please click here to go to http://www.appropedia.org/Category:ECM"/>
    <hyperlink ref="C49:K49" location="'6.Assumptions&amp;References'!A1" display="Please click here to view the complete list of Assumptions."/>
    <hyperlink ref="C50:K50" location="'2.Introduction'!A1" display="Continue with your analysis by proceeding to the Instructions."/>
  </hyperlinks>
  <printOptions/>
  <pageMargins left="0.7" right="0.7" top="0.75" bottom="0.75" header="0.3" footer="0.3"/>
  <pageSetup horizontalDpi="600" verticalDpi="600" orientation="portrait" scale="90" r:id="rId2"/>
  <headerFooter>
    <oddHeader>&amp;L&amp;F&amp;R&amp;A</oddHeader>
    <oddFooter>&amp;LLast modified by user: &amp;D&amp;RPage &amp;P of &amp;N</oddFooter>
  </headerFooter>
</worksheet>
</file>

<file path=xl/worksheets/sheet2.xml><?xml version="1.0" encoding="utf-8"?>
<worksheet xmlns="http://schemas.openxmlformats.org/spreadsheetml/2006/main" xmlns:r="http://schemas.openxmlformats.org/officeDocument/2006/relationships">
  <dimension ref="B2:M49"/>
  <sheetViews>
    <sheetView zoomScalePageLayoutView="85" workbookViewId="0" topLeftCell="A1">
      <selection activeCell="O23" sqref="O23"/>
    </sheetView>
  </sheetViews>
  <sheetFormatPr defaultColWidth="8.7109375" defaultRowHeight="15"/>
  <cols>
    <col min="1" max="2" width="3.00390625" style="113" customWidth="1"/>
    <col min="3" max="5" width="16.140625" style="113" customWidth="1"/>
    <col min="6" max="10" width="14.28125" style="113" customWidth="1"/>
    <col min="11" max="12" width="16.7109375" style="113" customWidth="1"/>
    <col min="13" max="13" width="3.00390625" style="113" customWidth="1"/>
    <col min="14" max="16384" width="8.7109375" style="113" customWidth="1"/>
  </cols>
  <sheetData>
    <row r="1" ht="15.75" thickBot="1"/>
    <row r="2" spans="2:13" ht="15">
      <c r="B2" s="114"/>
      <c r="C2" s="115"/>
      <c r="D2" s="115"/>
      <c r="E2" s="115"/>
      <c r="F2" s="115"/>
      <c r="G2" s="115"/>
      <c r="H2" s="115"/>
      <c r="I2" s="115"/>
      <c r="J2" s="115"/>
      <c r="K2" s="115"/>
      <c r="L2" s="115"/>
      <c r="M2" s="116"/>
    </row>
    <row r="3" spans="2:13" ht="15">
      <c r="B3" s="117"/>
      <c r="C3" s="325" t="s">
        <v>52</v>
      </c>
      <c r="D3" s="326"/>
      <c r="E3" s="321" t="s">
        <v>53</v>
      </c>
      <c r="F3" s="322"/>
      <c r="G3" s="322"/>
      <c r="H3" s="322"/>
      <c r="I3" s="322"/>
      <c r="J3" s="319" t="s">
        <v>35</v>
      </c>
      <c r="K3" s="320"/>
      <c r="L3" s="150">
        <f>'1.Home'!H10</f>
        <v>40708</v>
      </c>
      <c r="M3" s="118"/>
    </row>
    <row r="4" spans="2:13" ht="15.75" thickBot="1">
      <c r="B4" s="117"/>
      <c r="C4" s="119"/>
      <c r="D4" s="119"/>
      <c r="E4" s="119"/>
      <c r="F4" s="119"/>
      <c r="G4" s="119"/>
      <c r="H4" s="119"/>
      <c r="I4" s="119"/>
      <c r="J4" s="119"/>
      <c r="K4" s="119"/>
      <c r="L4" s="119"/>
      <c r="M4" s="118"/>
    </row>
    <row r="5" spans="2:13" ht="19.5" thickBot="1">
      <c r="B5" s="117"/>
      <c r="C5" s="307" t="s">
        <v>23</v>
      </c>
      <c r="D5" s="308"/>
      <c r="E5" s="308"/>
      <c r="F5" s="308"/>
      <c r="G5" s="308"/>
      <c r="H5" s="308"/>
      <c r="I5" s="308"/>
      <c r="J5" s="308"/>
      <c r="K5" s="308"/>
      <c r="L5" s="309"/>
      <c r="M5" s="118"/>
    </row>
    <row r="6" spans="2:13" ht="19.5" customHeight="1">
      <c r="B6" s="117"/>
      <c r="C6" s="286" t="s">
        <v>109</v>
      </c>
      <c r="D6" s="287"/>
      <c r="E6" s="287"/>
      <c r="F6" s="287"/>
      <c r="G6" s="287"/>
      <c r="H6" s="287"/>
      <c r="I6" s="287"/>
      <c r="J6" s="287"/>
      <c r="K6" s="287"/>
      <c r="L6" s="288"/>
      <c r="M6" s="118"/>
    </row>
    <row r="7" spans="2:13" ht="15">
      <c r="B7" s="117"/>
      <c r="C7" s="289"/>
      <c r="D7" s="290"/>
      <c r="E7" s="290"/>
      <c r="F7" s="290"/>
      <c r="G7" s="290"/>
      <c r="H7" s="290"/>
      <c r="I7" s="290"/>
      <c r="J7" s="290"/>
      <c r="K7" s="290"/>
      <c r="L7" s="291"/>
      <c r="M7" s="118"/>
    </row>
    <row r="8" spans="2:13" ht="15">
      <c r="B8" s="117"/>
      <c r="C8" s="289"/>
      <c r="D8" s="290"/>
      <c r="E8" s="290"/>
      <c r="F8" s="290"/>
      <c r="G8" s="290"/>
      <c r="H8" s="290"/>
      <c r="I8" s="290"/>
      <c r="J8" s="290"/>
      <c r="K8" s="290"/>
      <c r="L8" s="291"/>
      <c r="M8" s="118"/>
    </row>
    <row r="9" spans="2:13" ht="15">
      <c r="B9" s="117"/>
      <c r="C9" s="289"/>
      <c r="D9" s="290"/>
      <c r="E9" s="290"/>
      <c r="F9" s="290"/>
      <c r="G9" s="290"/>
      <c r="H9" s="290"/>
      <c r="I9" s="290"/>
      <c r="J9" s="290"/>
      <c r="K9" s="290"/>
      <c r="L9" s="291"/>
      <c r="M9" s="118"/>
    </row>
    <row r="10" spans="2:13" ht="15">
      <c r="B10" s="117"/>
      <c r="C10" s="289"/>
      <c r="D10" s="290"/>
      <c r="E10" s="290"/>
      <c r="F10" s="290"/>
      <c r="G10" s="290"/>
      <c r="H10" s="290"/>
      <c r="I10" s="290"/>
      <c r="J10" s="290"/>
      <c r="K10" s="290"/>
      <c r="L10" s="291"/>
      <c r="M10" s="118"/>
    </row>
    <row r="11" spans="2:13" ht="15">
      <c r="B11" s="117"/>
      <c r="C11" s="289"/>
      <c r="D11" s="290"/>
      <c r="E11" s="290"/>
      <c r="F11" s="290"/>
      <c r="G11" s="290"/>
      <c r="H11" s="290"/>
      <c r="I11" s="290"/>
      <c r="J11" s="290"/>
      <c r="K11" s="290"/>
      <c r="L11" s="291"/>
      <c r="M11" s="118"/>
    </row>
    <row r="12" spans="2:13" ht="15.75" thickBot="1">
      <c r="B12" s="117"/>
      <c r="C12" s="292"/>
      <c r="D12" s="293"/>
      <c r="E12" s="293"/>
      <c r="F12" s="293"/>
      <c r="G12" s="293"/>
      <c r="H12" s="293"/>
      <c r="I12" s="293"/>
      <c r="J12" s="293"/>
      <c r="K12" s="293"/>
      <c r="L12" s="294"/>
      <c r="M12" s="118"/>
    </row>
    <row r="13" spans="2:13" ht="15.75" thickBot="1">
      <c r="B13" s="117"/>
      <c r="C13" s="151"/>
      <c r="D13" s="151"/>
      <c r="E13" s="151"/>
      <c r="F13" s="151"/>
      <c r="G13" s="151"/>
      <c r="H13" s="151"/>
      <c r="I13" s="151"/>
      <c r="J13" s="151"/>
      <c r="K13" s="151"/>
      <c r="L13" s="151"/>
      <c r="M13" s="118"/>
    </row>
    <row r="14" spans="2:13" ht="15.75" thickBot="1">
      <c r="B14" s="117"/>
      <c r="C14" s="323" t="s">
        <v>91</v>
      </c>
      <c r="D14" s="324"/>
      <c r="E14" s="324"/>
      <c r="F14" s="324"/>
      <c r="G14" s="324"/>
      <c r="H14" s="324"/>
      <c r="I14" s="324"/>
      <c r="J14" s="324"/>
      <c r="K14" s="324"/>
      <c r="L14" s="324"/>
      <c r="M14" s="118"/>
    </row>
    <row r="15" spans="2:13" ht="15">
      <c r="B15" s="117"/>
      <c r="C15" s="327" t="s">
        <v>92</v>
      </c>
      <c r="D15" s="328"/>
      <c r="E15" s="328"/>
      <c r="F15" s="328"/>
      <c r="G15" s="328"/>
      <c r="H15" s="328"/>
      <c r="I15" s="328"/>
      <c r="J15" s="328"/>
      <c r="K15" s="328"/>
      <c r="L15" s="329"/>
      <c r="M15" s="118"/>
    </row>
    <row r="16" spans="2:13" ht="15">
      <c r="B16" s="117"/>
      <c r="C16" s="280" t="s">
        <v>108</v>
      </c>
      <c r="D16" s="281"/>
      <c r="E16" s="281"/>
      <c r="F16" s="281"/>
      <c r="G16" s="281"/>
      <c r="H16" s="281"/>
      <c r="I16" s="281"/>
      <c r="J16" s="281"/>
      <c r="K16" s="281"/>
      <c r="L16" s="282"/>
      <c r="M16" s="118"/>
    </row>
    <row r="17" spans="2:13" ht="15">
      <c r="B17" s="117"/>
      <c r="C17" s="280"/>
      <c r="D17" s="281"/>
      <c r="E17" s="281"/>
      <c r="F17" s="281"/>
      <c r="G17" s="281"/>
      <c r="H17" s="281"/>
      <c r="I17" s="281"/>
      <c r="J17" s="281"/>
      <c r="K17" s="281"/>
      <c r="L17" s="282"/>
      <c r="M17" s="118"/>
    </row>
    <row r="18" spans="2:13" ht="15.75" thickBot="1">
      <c r="B18" s="117"/>
      <c r="C18" s="283"/>
      <c r="D18" s="284"/>
      <c r="E18" s="284"/>
      <c r="F18" s="284"/>
      <c r="G18" s="284"/>
      <c r="H18" s="284"/>
      <c r="I18" s="284"/>
      <c r="J18" s="284"/>
      <c r="K18" s="284"/>
      <c r="L18" s="285"/>
      <c r="M18" s="118"/>
    </row>
    <row r="19" spans="2:13" ht="15.75" thickBot="1">
      <c r="B19" s="117"/>
      <c r="C19" s="121"/>
      <c r="D19" s="121"/>
      <c r="E19" s="121"/>
      <c r="F19" s="121"/>
      <c r="G19" s="121"/>
      <c r="H19" s="121"/>
      <c r="I19" s="121"/>
      <c r="J19" s="121"/>
      <c r="K19" s="121"/>
      <c r="L19" s="121"/>
      <c r="M19" s="118"/>
    </row>
    <row r="20" spans="2:13" ht="15.75" thickBot="1">
      <c r="B20" s="117"/>
      <c r="C20" s="119"/>
      <c r="D20" s="119"/>
      <c r="E20" s="330"/>
      <c r="F20" s="331"/>
      <c r="G20" s="310" t="s">
        <v>101</v>
      </c>
      <c r="H20" s="311"/>
      <c r="I20" s="312"/>
      <c r="J20" s="64"/>
      <c r="K20" s="64"/>
      <c r="L20" s="64"/>
      <c r="M20" s="118"/>
    </row>
    <row r="21" spans="2:13" ht="15">
      <c r="B21" s="117"/>
      <c r="C21" s="119"/>
      <c r="D21" s="119"/>
      <c r="E21" s="332" t="s">
        <v>79</v>
      </c>
      <c r="F21" s="333"/>
      <c r="G21" s="313">
        <v>1499.4370165865496</v>
      </c>
      <c r="H21" s="314"/>
      <c r="I21" s="315"/>
      <c r="J21" s="64"/>
      <c r="K21" s="64"/>
      <c r="L21" s="64"/>
      <c r="M21" s="118"/>
    </row>
    <row r="22" spans="2:13" ht="15">
      <c r="B22" s="117"/>
      <c r="C22" s="119"/>
      <c r="D22" s="119"/>
      <c r="E22" s="334" t="s">
        <v>78</v>
      </c>
      <c r="F22" s="335"/>
      <c r="G22" s="316">
        <v>0.46400866226047044</v>
      </c>
      <c r="H22" s="317"/>
      <c r="I22" s="318"/>
      <c r="J22" s="64"/>
      <c r="K22" s="64"/>
      <c r="L22" s="64"/>
      <c r="M22" s="118"/>
    </row>
    <row r="23" spans="2:13" ht="15.75" thickBot="1">
      <c r="B23" s="117"/>
      <c r="C23" s="119"/>
      <c r="D23" s="119"/>
      <c r="E23" s="336" t="s">
        <v>87</v>
      </c>
      <c r="F23" s="337"/>
      <c r="G23" s="338">
        <v>1.574545554122537</v>
      </c>
      <c r="H23" s="339"/>
      <c r="I23" s="340"/>
      <c r="J23" s="64"/>
      <c r="K23" s="64"/>
      <c r="L23" s="64"/>
      <c r="M23" s="118"/>
    </row>
    <row r="24" spans="2:13" ht="15">
      <c r="B24" s="117"/>
      <c r="C24" s="64"/>
      <c r="D24" s="64"/>
      <c r="E24" s="64"/>
      <c r="F24" s="64"/>
      <c r="G24" s="64"/>
      <c r="H24" s="64"/>
      <c r="I24" s="64"/>
      <c r="J24" s="64"/>
      <c r="K24" s="64"/>
      <c r="L24" s="64"/>
      <c r="M24" s="118"/>
    </row>
    <row r="25" spans="2:13" ht="15">
      <c r="B25" s="117"/>
      <c r="C25" s="64"/>
      <c r="D25" s="64"/>
      <c r="E25" s="64"/>
      <c r="F25" s="64"/>
      <c r="G25" s="64"/>
      <c r="H25" s="64"/>
      <c r="I25" s="64"/>
      <c r="J25" s="64"/>
      <c r="K25" s="64"/>
      <c r="L25" s="64"/>
      <c r="M25" s="118"/>
    </row>
    <row r="26" spans="2:13" ht="15">
      <c r="B26" s="117"/>
      <c r="C26" s="64"/>
      <c r="D26" s="64"/>
      <c r="E26" s="64"/>
      <c r="F26" s="64"/>
      <c r="G26" s="64"/>
      <c r="H26" s="64"/>
      <c r="I26" s="64"/>
      <c r="J26" s="64"/>
      <c r="K26" s="64"/>
      <c r="L26" s="64"/>
      <c r="M26" s="118"/>
    </row>
    <row r="27" spans="2:13" ht="15">
      <c r="B27" s="117"/>
      <c r="C27" s="119"/>
      <c r="D27" s="119"/>
      <c r="E27" s="119"/>
      <c r="F27" s="119"/>
      <c r="G27" s="119"/>
      <c r="H27" s="119"/>
      <c r="I27" s="119"/>
      <c r="J27" s="119"/>
      <c r="K27" s="119"/>
      <c r="L27" s="119"/>
      <c r="M27" s="118"/>
    </row>
    <row r="28" spans="2:13" ht="15">
      <c r="B28" s="117"/>
      <c r="C28" s="119"/>
      <c r="D28" s="119"/>
      <c r="E28" s="119"/>
      <c r="F28" s="119"/>
      <c r="G28" s="119"/>
      <c r="H28" s="119"/>
      <c r="I28" s="119"/>
      <c r="J28" s="119"/>
      <c r="K28" s="119"/>
      <c r="L28" s="119"/>
      <c r="M28" s="118"/>
    </row>
    <row r="29" spans="2:13" ht="15">
      <c r="B29" s="117"/>
      <c r="C29" s="119"/>
      <c r="D29" s="119"/>
      <c r="E29" s="119"/>
      <c r="F29" s="119"/>
      <c r="G29" s="119"/>
      <c r="H29" s="119"/>
      <c r="I29" s="119"/>
      <c r="J29" s="119"/>
      <c r="K29" s="119"/>
      <c r="L29" s="119"/>
      <c r="M29" s="118"/>
    </row>
    <row r="30" spans="2:13" ht="15">
      <c r="B30" s="117"/>
      <c r="C30" s="119"/>
      <c r="D30" s="119"/>
      <c r="E30" s="119"/>
      <c r="F30" s="119"/>
      <c r="G30" s="119"/>
      <c r="H30" s="119"/>
      <c r="I30" s="119"/>
      <c r="J30" s="119"/>
      <c r="K30" s="119"/>
      <c r="L30" s="119"/>
      <c r="M30" s="118"/>
    </row>
    <row r="31" spans="2:13" ht="15">
      <c r="B31" s="117"/>
      <c r="C31" s="119"/>
      <c r="D31" s="119"/>
      <c r="E31" s="119"/>
      <c r="F31" s="119"/>
      <c r="G31" s="119"/>
      <c r="H31" s="119"/>
      <c r="I31" s="119"/>
      <c r="J31" s="119"/>
      <c r="K31" s="119"/>
      <c r="L31" s="119"/>
      <c r="M31" s="118"/>
    </row>
    <row r="32" spans="2:13" ht="15">
      <c r="B32" s="117"/>
      <c r="C32" s="119"/>
      <c r="D32" s="119"/>
      <c r="E32" s="119"/>
      <c r="F32" s="119"/>
      <c r="G32" s="119"/>
      <c r="H32" s="119"/>
      <c r="I32" s="119"/>
      <c r="J32" s="119"/>
      <c r="K32" s="119"/>
      <c r="L32" s="119"/>
      <c r="M32" s="118"/>
    </row>
    <row r="33" spans="2:13" ht="15">
      <c r="B33" s="117"/>
      <c r="C33" s="119"/>
      <c r="D33" s="119"/>
      <c r="E33" s="119"/>
      <c r="F33" s="119"/>
      <c r="G33" s="119"/>
      <c r="H33" s="119"/>
      <c r="I33" s="119"/>
      <c r="J33" s="119"/>
      <c r="K33" s="119"/>
      <c r="L33" s="119"/>
      <c r="M33" s="118"/>
    </row>
    <row r="34" spans="2:13" ht="15">
      <c r="B34" s="117"/>
      <c r="C34" s="119"/>
      <c r="D34" s="119"/>
      <c r="E34" s="119"/>
      <c r="F34" s="119"/>
      <c r="G34" s="119"/>
      <c r="H34" s="119"/>
      <c r="I34" s="119"/>
      <c r="J34" s="119"/>
      <c r="K34" s="119"/>
      <c r="L34" s="119"/>
      <c r="M34" s="118"/>
    </row>
    <row r="35" spans="2:13" ht="15">
      <c r="B35" s="117"/>
      <c r="C35" s="119"/>
      <c r="D35" s="119"/>
      <c r="E35" s="119"/>
      <c r="F35" s="119"/>
      <c r="G35" s="119"/>
      <c r="H35" s="119"/>
      <c r="I35" s="119"/>
      <c r="J35" s="119"/>
      <c r="K35" s="119"/>
      <c r="L35" s="119"/>
      <c r="M35" s="118"/>
    </row>
    <row r="36" spans="2:13" ht="15">
      <c r="B36" s="117"/>
      <c r="C36" s="119"/>
      <c r="D36" s="119"/>
      <c r="E36" s="119"/>
      <c r="F36" s="119"/>
      <c r="G36" s="119"/>
      <c r="H36" s="119"/>
      <c r="I36" s="119"/>
      <c r="J36" s="119"/>
      <c r="K36" s="119"/>
      <c r="L36" s="119"/>
      <c r="M36" s="118"/>
    </row>
    <row r="37" spans="2:13" ht="15">
      <c r="B37" s="117"/>
      <c r="C37" s="119"/>
      <c r="D37" s="119"/>
      <c r="E37" s="119"/>
      <c r="F37" s="119"/>
      <c r="G37" s="119"/>
      <c r="H37" s="119"/>
      <c r="I37" s="119"/>
      <c r="J37" s="119"/>
      <c r="K37" s="119"/>
      <c r="L37" s="119"/>
      <c r="M37" s="118"/>
    </row>
    <row r="38" spans="2:13" ht="17.25" customHeight="1">
      <c r="B38" s="117"/>
      <c r="C38" s="119"/>
      <c r="D38" s="119"/>
      <c r="E38" s="119"/>
      <c r="F38" s="119"/>
      <c r="G38" s="119"/>
      <c r="H38" s="119"/>
      <c r="I38" s="119"/>
      <c r="J38" s="119"/>
      <c r="K38" s="119"/>
      <c r="L38" s="119"/>
      <c r="M38" s="118"/>
    </row>
    <row r="39" spans="2:13" ht="15">
      <c r="B39" s="117"/>
      <c r="C39" s="119"/>
      <c r="D39" s="119"/>
      <c r="E39" s="119"/>
      <c r="F39" s="119"/>
      <c r="G39" s="119"/>
      <c r="H39" s="119"/>
      <c r="I39" s="119"/>
      <c r="J39" s="119"/>
      <c r="K39" s="119"/>
      <c r="L39" s="119"/>
      <c r="M39" s="118"/>
    </row>
    <row r="40" spans="2:13" ht="15.75" customHeight="1" thickBot="1">
      <c r="B40" s="117"/>
      <c r="C40" s="119"/>
      <c r="D40" s="119"/>
      <c r="E40" s="119"/>
      <c r="F40" s="119"/>
      <c r="G40" s="119"/>
      <c r="H40" s="119"/>
      <c r="I40" s="119"/>
      <c r="J40" s="119"/>
      <c r="K40" s="119"/>
      <c r="L40" s="119"/>
      <c r="M40" s="118"/>
    </row>
    <row r="41" spans="2:13" ht="15.75" thickBot="1">
      <c r="B41" s="117"/>
      <c r="C41" s="139"/>
      <c r="D41"/>
      <c r="E41"/>
      <c r="F41" s="140" t="s">
        <v>14</v>
      </c>
      <c r="G41" s="141" t="s">
        <v>15</v>
      </c>
      <c r="H41" s="141" t="s">
        <v>16</v>
      </c>
      <c r="I41" s="141" t="s">
        <v>17</v>
      </c>
      <c r="J41" s="141" t="s">
        <v>18</v>
      </c>
      <c r="K41" s="157" t="s">
        <v>19</v>
      </c>
      <c r="L41"/>
      <c r="M41" s="118"/>
    </row>
    <row r="42" spans="2:13" ht="15">
      <c r="B42" s="117"/>
      <c r="C42" s="164"/>
      <c r="D42" s="299" t="s">
        <v>81</v>
      </c>
      <c r="E42" s="300"/>
      <c r="F42" s="181">
        <v>-1293.27</v>
      </c>
      <c r="G42" s="182">
        <v>789.1568639999999</v>
      </c>
      <c r="H42" s="182">
        <v>804.94000128</v>
      </c>
      <c r="I42" s="182">
        <v>821.0388013056</v>
      </c>
      <c r="J42" s="182">
        <v>837.4595773317121</v>
      </c>
      <c r="K42" s="183">
        <v>-439.0612311216537</v>
      </c>
      <c r="L42"/>
      <c r="M42" s="118"/>
    </row>
    <row r="43" spans="2:13" ht="15">
      <c r="B43" s="117"/>
      <c r="C43" s="164"/>
      <c r="D43" s="297" t="s">
        <v>82</v>
      </c>
      <c r="E43" s="298"/>
      <c r="F43" s="184">
        <v>-1293.27</v>
      </c>
      <c r="G43" s="185">
        <v>-504.11313600000005</v>
      </c>
      <c r="H43" s="185">
        <v>300.82686528</v>
      </c>
      <c r="I43" s="185">
        <v>1121.8656665856001</v>
      </c>
      <c r="J43" s="185">
        <v>1959.3252439173123</v>
      </c>
      <c r="K43" s="186">
        <v>1520.2640127956586</v>
      </c>
      <c r="L43"/>
      <c r="M43" s="118"/>
    </row>
    <row r="44" spans="2:13" ht="15">
      <c r="B44" s="117"/>
      <c r="C44" s="164"/>
      <c r="D44" s="297" t="s">
        <v>89</v>
      </c>
      <c r="E44" s="298"/>
      <c r="F44" s="187">
        <v>0</v>
      </c>
      <c r="G44" s="188">
        <v>2321.0496000000003</v>
      </c>
      <c r="H44" s="188">
        <v>2321.0496000000003</v>
      </c>
      <c r="I44" s="188">
        <v>2321.0496000000003</v>
      </c>
      <c r="J44" s="188">
        <v>2321.0496000000003</v>
      </c>
      <c r="K44" s="189">
        <v>2321.0496000000003</v>
      </c>
      <c r="L44"/>
      <c r="M44" s="118"/>
    </row>
    <row r="45" spans="2:13" ht="15.75" customHeight="1" thickBot="1">
      <c r="B45" s="117"/>
      <c r="C45" s="164"/>
      <c r="D45" s="295" t="s">
        <v>90</v>
      </c>
      <c r="E45" s="296"/>
      <c r="F45" s="190">
        <v>0</v>
      </c>
      <c r="G45" s="191">
        <v>2321.0496000000003</v>
      </c>
      <c r="H45" s="191">
        <v>4642.099200000001</v>
      </c>
      <c r="I45" s="191">
        <v>6963.148800000001</v>
      </c>
      <c r="J45" s="191">
        <v>9284.198400000001</v>
      </c>
      <c r="K45" s="192">
        <v>11605.248000000001</v>
      </c>
      <c r="L45"/>
      <c r="M45" s="118"/>
    </row>
    <row r="46" spans="2:13" ht="15.75" thickBot="1">
      <c r="B46" s="117"/>
      <c r="C46" s="152"/>
      <c r="D46" s="152"/>
      <c r="E46" s="152"/>
      <c r="F46" s="152"/>
      <c r="G46" s="152"/>
      <c r="H46" s="152"/>
      <c r="I46" s="152"/>
      <c r="J46" s="152"/>
      <c r="K46" s="152"/>
      <c r="L46" s="139"/>
      <c r="M46" s="118"/>
    </row>
    <row r="47" spans="2:13" ht="15.75" thickBot="1">
      <c r="B47" s="117"/>
      <c r="C47" s="301" t="s">
        <v>27</v>
      </c>
      <c r="D47" s="302"/>
      <c r="E47" s="302"/>
      <c r="F47" s="302"/>
      <c r="G47" s="302"/>
      <c r="H47" s="302"/>
      <c r="I47" s="302"/>
      <c r="J47" s="302"/>
      <c r="K47" s="302"/>
      <c r="L47" s="303"/>
      <c r="M47" s="118"/>
    </row>
    <row r="48" spans="2:13" ht="45" customHeight="1" thickBot="1">
      <c r="B48" s="117"/>
      <c r="C48" s="304" t="s">
        <v>100</v>
      </c>
      <c r="D48" s="305"/>
      <c r="E48" s="305"/>
      <c r="F48" s="305"/>
      <c r="G48" s="305"/>
      <c r="H48" s="305"/>
      <c r="I48" s="305"/>
      <c r="J48" s="305"/>
      <c r="K48" s="305"/>
      <c r="L48" s="306"/>
      <c r="M48" s="118"/>
    </row>
    <row r="49" spans="2:13" ht="15.75" thickBot="1">
      <c r="B49" s="123"/>
      <c r="C49" s="124"/>
      <c r="D49" s="124"/>
      <c r="E49" s="124"/>
      <c r="F49" s="124"/>
      <c r="G49" s="124"/>
      <c r="H49" s="124"/>
      <c r="I49" s="124"/>
      <c r="J49" s="124"/>
      <c r="K49" s="124"/>
      <c r="L49" s="124"/>
      <c r="M49" s="125"/>
    </row>
  </sheetData>
  <sheetProtection password="E7B2" sheet="1"/>
  <mergeCells count="22">
    <mergeCell ref="J3:K3"/>
    <mergeCell ref="E3:I3"/>
    <mergeCell ref="C14:L14"/>
    <mergeCell ref="C3:D3"/>
    <mergeCell ref="C15:L15"/>
    <mergeCell ref="E20:F20"/>
    <mergeCell ref="C47:L47"/>
    <mergeCell ref="C48:L48"/>
    <mergeCell ref="C5:L5"/>
    <mergeCell ref="G20:I20"/>
    <mergeCell ref="G21:I21"/>
    <mergeCell ref="G22:I22"/>
    <mergeCell ref="E21:F21"/>
    <mergeCell ref="E22:F22"/>
    <mergeCell ref="E23:F23"/>
    <mergeCell ref="G23:I23"/>
    <mergeCell ref="C16:L18"/>
    <mergeCell ref="C6:L12"/>
    <mergeCell ref="D45:E45"/>
    <mergeCell ref="D44:E44"/>
    <mergeCell ref="D43:E43"/>
    <mergeCell ref="D42:E42"/>
  </mergeCells>
  <hyperlinks>
    <hyperlink ref="E3:I3" location="'1.Home'!A1" display="Please refer to disclaimer on the Home tab."/>
  </hyperlinks>
  <printOptions/>
  <pageMargins left="0.7" right="0.7" top="0.75" bottom="0.75" header="0.3" footer="0.3"/>
  <pageSetup horizontalDpi="600" verticalDpi="600" orientation="landscape" scale="45" r:id="rId2"/>
  <headerFooter alignWithMargins="0">
    <oddHeader>&amp;L&amp;F&amp;R&amp;A</oddHeader>
    <oddFooter>&amp;LLast modified by user: &amp;D&amp;RPage &amp;P of &amp;N</oddFooter>
  </headerFooter>
  <drawing r:id="rId1"/>
</worksheet>
</file>

<file path=xl/worksheets/sheet3.xml><?xml version="1.0" encoding="utf-8"?>
<worksheet xmlns="http://schemas.openxmlformats.org/spreadsheetml/2006/main" xmlns:r="http://schemas.openxmlformats.org/officeDocument/2006/relationships">
  <dimension ref="B2:O23"/>
  <sheetViews>
    <sheetView workbookViewId="0" topLeftCell="A1">
      <selection activeCell="E34" sqref="E34"/>
    </sheetView>
  </sheetViews>
  <sheetFormatPr defaultColWidth="8.7109375" defaultRowHeight="15"/>
  <cols>
    <col min="1" max="2" width="3.00390625" style="31" customWidth="1"/>
    <col min="3" max="3" width="27.57421875" style="31" customWidth="1"/>
    <col min="4" max="4" width="24.57421875" style="31" bestFit="1" customWidth="1"/>
    <col min="5" max="5" width="8.57421875" style="31" customWidth="1"/>
    <col min="6" max="14" width="7.8515625" style="31" customWidth="1"/>
    <col min="15" max="15" width="3.00390625" style="31" customWidth="1"/>
    <col min="16" max="16384" width="8.7109375" style="31" customWidth="1"/>
  </cols>
  <sheetData>
    <row r="1" ht="15.75" thickBot="1"/>
    <row r="2" spans="2:15" ht="15">
      <c r="B2" s="32"/>
      <c r="C2" s="33"/>
      <c r="D2" s="33"/>
      <c r="E2" s="33"/>
      <c r="F2" s="33"/>
      <c r="G2" s="33"/>
      <c r="H2" s="33"/>
      <c r="I2" s="33"/>
      <c r="J2" s="33"/>
      <c r="K2" s="33"/>
      <c r="L2" s="33"/>
      <c r="M2" s="33"/>
      <c r="N2" s="33"/>
      <c r="O2" s="34"/>
    </row>
    <row r="3" spans="2:15" ht="15">
      <c r="B3" s="35"/>
      <c r="C3" s="446" t="s">
        <v>52</v>
      </c>
      <c r="D3" s="343" t="s">
        <v>54</v>
      </c>
      <c r="E3" s="343"/>
      <c r="F3" s="343"/>
      <c r="G3" s="343"/>
      <c r="H3" s="344"/>
      <c r="I3" s="341" t="s">
        <v>55</v>
      </c>
      <c r="J3" s="342"/>
      <c r="K3" s="342"/>
      <c r="L3" s="342"/>
      <c r="M3" s="354">
        <f>'1.Home'!H10</f>
        <v>40708</v>
      </c>
      <c r="N3" s="355"/>
      <c r="O3" s="36"/>
    </row>
    <row r="4" spans="2:15" ht="15.75" thickBot="1">
      <c r="B4" s="35"/>
      <c r="C4" s="37"/>
      <c r="D4" s="37"/>
      <c r="E4" s="37"/>
      <c r="F4" s="37"/>
      <c r="G4" s="37"/>
      <c r="H4" s="37"/>
      <c r="I4" s="37"/>
      <c r="J4" s="37"/>
      <c r="K4" s="37"/>
      <c r="L4" s="37"/>
      <c r="M4" s="37"/>
      <c r="N4" s="37"/>
      <c r="O4" s="36"/>
    </row>
    <row r="5" spans="2:15" ht="15.75" customHeight="1" thickBot="1">
      <c r="B5" s="35"/>
      <c r="C5" s="345" t="s">
        <v>23</v>
      </c>
      <c r="D5" s="346"/>
      <c r="E5" s="346"/>
      <c r="F5" s="346"/>
      <c r="G5" s="346"/>
      <c r="H5" s="346"/>
      <c r="I5" s="346"/>
      <c r="J5" s="346"/>
      <c r="K5" s="346"/>
      <c r="L5" s="346"/>
      <c r="M5" s="346"/>
      <c r="N5" s="347"/>
      <c r="O5" s="36"/>
    </row>
    <row r="6" spans="2:15" ht="75.75" customHeight="1" thickBot="1">
      <c r="B6" s="35"/>
      <c r="C6" s="348" t="s">
        <v>103</v>
      </c>
      <c r="D6" s="349"/>
      <c r="E6" s="349"/>
      <c r="F6" s="349"/>
      <c r="G6" s="349"/>
      <c r="H6" s="349"/>
      <c r="I6" s="349"/>
      <c r="J6" s="349"/>
      <c r="K6" s="349"/>
      <c r="L6" s="349"/>
      <c r="M6" s="349"/>
      <c r="N6" s="350"/>
      <c r="O6" s="36"/>
    </row>
    <row r="7" spans="2:15" ht="15.75" customHeight="1" thickBot="1">
      <c r="B7" s="35"/>
      <c r="C7" s="37"/>
      <c r="D7" s="37"/>
      <c r="E7" s="37"/>
      <c r="F7" s="37"/>
      <c r="G7" s="38"/>
      <c r="H7" s="37"/>
      <c r="I7" s="37"/>
      <c r="J7" s="37"/>
      <c r="K7" s="37"/>
      <c r="L7" s="37"/>
      <c r="M7" s="37"/>
      <c r="N7" s="37"/>
      <c r="O7" s="36"/>
    </row>
    <row r="8" spans="2:15" ht="15.75" thickBot="1">
      <c r="B8" s="35"/>
      <c r="C8" s="39" t="s">
        <v>56</v>
      </c>
      <c r="D8" s="40" t="s">
        <v>57</v>
      </c>
      <c r="E8" s="41" t="s">
        <v>14</v>
      </c>
      <c r="F8" s="42" t="s">
        <v>15</v>
      </c>
      <c r="G8" s="42" t="s">
        <v>16</v>
      </c>
      <c r="H8" s="42" t="s">
        <v>17</v>
      </c>
      <c r="I8" s="42" t="s">
        <v>18</v>
      </c>
      <c r="J8" s="43" t="s">
        <v>19</v>
      </c>
      <c r="K8"/>
      <c r="L8"/>
      <c r="M8"/>
      <c r="N8"/>
      <c r="O8" s="36"/>
    </row>
    <row r="9" spans="2:15" ht="15">
      <c r="B9" s="35"/>
      <c r="C9" s="21" t="s">
        <v>65</v>
      </c>
      <c r="D9" s="44" t="s">
        <v>13</v>
      </c>
      <c r="E9" s="155">
        <f>'6.Assumptions&amp;References'!D9</f>
        <v>0.08</v>
      </c>
      <c r="F9" s="45">
        <f>E9*(1+$E$13)</f>
        <v>0.0816</v>
      </c>
      <c r="G9" s="45">
        <f>F9*(1+$E$13)</f>
        <v>0.08323200000000001</v>
      </c>
      <c r="H9" s="45">
        <f>G9*(1+$E$13)</f>
        <v>0.08489664000000001</v>
      </c>
      <c r="I9" s="45">
        <f>H9*(1+$E$13)</f>
        <v>0.0865945728</v>
      </c>
      <c r="J9" s="46">
        <f>I9*(1+$E$13)</f>
        <v>0.088326464256</v>
      </c>
      <c r="K9"/>
      <c r="L9"/>
      <c r="M9"/>
      <c r="N9"/>
      <c r="O9" s="36"/>
    </row>
    <row r="10" spans="2:15" ht="15.75" thickBot="1">
      <c r="B10" s="35"/>
      <c r="C10" s="22" t="s">
        <v>93</v>
      </c>
      <c r="D10" s="47" t="s">
        <v>104</v>
      </c>
      <c r="E10" s="156">
        <f>'6.Assumptions&amp;References'!D22</f>
        <v>30.13</v>
      </c>
      <c r="F10" s="48">
        <f>E10*(1+$E$14)</f>
        <v>30.732599999999998</v>
      </c>
      <c r="G10" s="48">
        <f>F10*(1+$E$14)</f>
        <v>31.347251999999997</v>
      </c>
      <c r="H10" s="48">
        <f>G10*(1+$E$14)</f>
        <v>31.974197039999996</v>
      </c>
      <c r="I10" s="48">
        <f>H10*(1+$E$14)</f>
        <v>32.6136809808</v>
      </c>
      <c r="J10" s="49">
        <f>I10*(1+$E$14)</f>
        <v>33.265954600416</v>
      </c>
      <c r="K10"/>
      <c r="L10"/>
      <c r="M10"/>
      <c r="N10"/>
      <c r="O10" s="36"/>
    </row>
    <row r="11" spans="2:15" ht="15.75" thickBot="1">
      <c r="B11" s="35"/>
      <c r="C11" s="37"/>
      <c r="D11" s="50"/>
      <c r="E11" s="51"/>
      <c r="F11" s="52"/>
      <c r="G11" s="52"/>
      <c r="H11" s="52"/>
      <c r="I11" s="52"/>
      <c r="J11" s="52"/>
      <c r="K11" s="52"/>
      <c r="L11" s="52"/>
      <c r="M11" s="52"/>
      <c r="N11" s="52"/>
      <c r="O11" s="36"/>
    </row>
    <row r="12" spans="2:15" ht="18" customHeight="1" thickBot="1">
      <c r="B12" s="35"/>
      <c r="C12" s="351" t="s">
        <v>58</v>
      </c>
      <c r="D12" s="352"/>
      <c r="E12" s="353"/>
      <c r="F12" s="37"/>
      <c r="G12" s="37"/>
      <c r="H12" s="37"/>
      <c r="I12" s="37"/>
      <c r="J12" s="37"/>
      <c r="K12" s="37"/>
      <c r="L12" s="37"/>
      <c r="M12" s="37"/>
      <c r="N12" s="37"/>
      <c r="O12" s="36"/>
    </row>
    <row r="13" spans="2:15" ht="15">
      <c r="B13" s="35"/>
      <c r="C13" s="21" t="s">
        <v>94</v>
      </c>
      <c r="D13" s="44" t="s">
        <v>6</v>
      </c>
      <c r="E13" s="24">
        <f>'6.Assumptions&amp;References'!D38</f>
        <v>0.02</v>
      </c>
      <c r="F13" s="37"/>
      <c r="G13" s="37"/>
      <c r="H13" s="37"/>
      <c r="I13" s="37"/>
      <c r="J13" s="37"/>
      <c r="K13" s="53"/>
      <c r="L13" s="37"/>
      <c r="M13" s="37"/>
      <c r="N13" s="37"/>
      <c r="O13" s="36"/>
    </row>
    <row r="14" spans="2:15" ht="16.5" customHeight="1" thickBot="1">
      <c r="B14" s="35"/>
      <c r="C14" s="22" t="s">
        <v>95</v>
      </c>
      <c r="D14" s="47" t="s">
        <v>105</v>
      </c>
      <c r="E14" s="25">
        <f>'6.Assumptions&amp;References'!D36</f>
        <v>0.02</v>
      </c>
      <c r="F14" s="37"/>
      <c r="G14" s="37"/>
      <c r="H14" s="37"/>
      <c r="I14" s="37"/>
      <c r="J14" s="37"/>
      <c r="K14" s="53"/>
      <c r="L14" s="37"/>
      <c r="M14" s="37"/>
      <c r="N14" s="37"/>
      <c r="O14" s="36"/>
    </row>
    <row r="15" spans="2:15" ht="15.75" thickBot="1">
      <c r="B15" s="35"/>
      <c r="C15" s="351" t="s">
        <v>0</v>
      </c>
      <c r="D15" s="352"/>
      <c r="E15" s="353"/>
      <c r="F15" s="53"/>
      <c r="G15" s="37"/>
      <c r="H15" s="37"/>
      <c r="I15" s="37"/>
      <c r="J15" s="37"/>
      <c r="K15" s="53"/>
      <c r="L15" s="37"/>
      <c r="M15" s="37"/>
      <c r="N15" s="37"/>
      <c r="O15" s="36"/>
    </row>
    <row r="16" spans="2:15" s="60" customFormat="1" ht="15">
      <c r="B16" s="54"/>
      <c r="C16" s="55"/>
      <c r="D16" s="56" t="s">
        <v>7</v>
      </c>
      <c r="E16" s="26">
        <v>6</v>
      </c>
      <c r="F16" s="57"/>
      <c r="G16" s="57"/>
      <c r="H16" s="57"/>
      <c r="I16" s="57"/>
      <c r="J16" s="57"/>
      <c r="K16" s="58"/>
      <c r="L16" s="57"/>
      <c r="M16" s="57"/>
      <c r="N16" s="57"/>
      <c r="O16" s="59"/>
    </row>
    <row r="17" spans="2:15" ht="14.25" customHeight="1">
      <c r="B17" s="35"/>
      <c r="C17" s="61"/>
      <c r="D17" s="62" t="s">
        <v>8</v>
      </c>
      <c r="E17" s="27">
        <v>0.4</v>
      </c>
      <c r="F17" s="37"/>
      <c r="G17" s="37"/>
      <c r="H17" s="37"/>
      <c r="I17" s="37"/>
      <c r="J17" s="37"/>
      <c r="K17" s="53"/>
      <c r="L17" s="37"/>
      <c r="M17" s="37"/>
      <c r="N17" s="37"/>
      <c r="O17" s="36"/>
    </row>
    <row r="18" spans="2:15" ht="15">
      <c r="B18" s="35"/>
      <c r="C18" s="61"/>
      <c r="D18" s="62" t="s">
        <v>10</v>
      </c>
      <c r="E18" s="28">
        <v>24</v>
      </c>
      <c r="F18" s="53"/>
      <c r="G18" s="37"/>
      <c r="H18" s="37"/>
      <c r="I18" s="37"/>
      <c r="J18" s="37"/>
      <c r="K18" s="53"/>
      <c r="L18" s="37"/>
      <c r="M18" s="37"/>
      <c r="N18" s="37"/>
      <c r="O18" s="36"/>
    </row>
    <row r="19" spans="2:15" ht="15">
      <c r="B19" s="35"/>
      <c r="C19" s="61"/>
      <c r="D19" s="62" t="s">
        <v>9</v>
      </c>
      <c r="E19" s="28">
        <v>365</v>
      </c>
      <c r="F19" s="37"/>
      <c r="G19" s="37"/>
      <c r="H19" s="37"/>
      <c r="I19" s="37"/>
      <c r="J19" s="37"/>
      <c r="K19" s="53"/>
      <c r="L19" s="37"/>
      <c r="M19" s="37"/>
      <c r="N19" s="37"/>
      <c r="O19" s="36"/>
    </row>
    <row r="20" spans="2:15" ht="15">
      <c r="B20" s="35"/>
      <c r="C20" s="23" t="s">
        <v>97</v>
      </c>
      <c r="D20" s="63" t="s">
        <v>20</v>
      </c>
      <c r="E20" s="29">
        <f>'6.Assumptions&amp;References'!D11</f>
        <v>0.46</v>
      </c>
      <c r="F20" s="37"/>
      <c r="G20" s="37"/>
      <c r="H20" s="37"/>
      <c r="I20" s="37"/>
      <c r="J20" s="37"/>
      <c r="K20" s="53"/>
      <c r="L20" s="37"/>
      <c r="M20" s="37"/>
      <c r="N20" s="37"/>
      <c r="O20" s="36"/>
    </row>
    <row r="21" spans="2:15" ht="15">
      <c r="B21" s="35"/>
      <c r="C21" s="23" t="s">
        <v>96</v>
      </c>
      <c r="D21" s="63" t="s">
        <v>11</v>
      </c>
      <c r="E21" s="30">
        <v>200.48</v>
      </c>
      <c r="F21" s="37"/>
      <c r="G21" s="37"/>
      <c r="H21" s="37"/>
      <c r="I21" s="37"/>
      <c r="J21" s="37"/>
      <c r="K21" s="64"/>
      <c r="L21" s="37"/>
      <c r="M21" s="37"/>
      <c r="N21" s="37"/>
      <c r="O21" s="36"/>
    </row>
    <row r="22" spans="2:15" ht="15.75" thickBot="1">
      <c r="B22" s="35"/>
      <c r="C22" s="22" t="s">
        <v>98</v>
      </c>
      <c r="D22" s="47" t="s">
        <v>12</v>
      </c>
      <c r="E22" s="112">
        <f>'6.Assumptions&amp;References'!D25</f>
        <v>0.5</v>
      </c>
      <c r="F22" s="37"/>
      <c r="G22" s="37"/>
      <c r="H22" s="37"/>
      <c r="I22" s="37"/>
      <c r="J22" s="37"/>
      <c r="K22" s="64"/>
      <c r="L22" s="37"/>
      <c r="M22" s="37"/>
      <c r="N22" s="37"/>
      <c r="O22" s="36"/>
    </row>
    <row r="23" spans="2:15" ht="15.75" thickBot="1">
      <c r="B23" s="65"/>
      <c r="C23" s="66"/>
      <c r="D23" s="66"/>
      <c r="E23" s="66"/>
      <c r="F23" s="66"/>
      <c r="G23" s="66"/>
      <c r="H23" s="66"/>
      <c r="I23" s="66"/>
      <c r="J23" s="66"/>
      <c r="K23" s="66"/>
      <c r="L23" s="66"/>
      <c r="M23" s="66"/>
      <c r="N23" s="66"/>
      <c r="O23" s="67"/>
    </row>
    <row r="26" ht="17.25" customHeight="1"/>
  </sheetData>
  <sheetProtection password="E7B2" sheet="1"/>
  <mergeCells count="7">
    <mergeCell ref="I3:L3"/>
    <mergeCell ref="D3:H3"/>
    <mergeCell ref="C5:N5"/>
    <mergeCell ref="C6:N6"/>
    <mergeCell ref="C15:E15"/>
    <mergeCell ref="C12:E12"/>
    <mergeCell ref="M3:N3"/>
  </mergeCells>
  <hyperlinks>
    <hyperlink ref="C9" location="Assump1" display="Assump1"/>
    <hyperlink ref="C10" location="Assump5" display="Assump5"/>
    <hyperlink ref="C13" location="Assump9" display="Assump9"/>
    <hyperlink ref="C14" location="Assump8" display="Assump8"/>
    <hyperlink ref="C20" location="Assump2" display="Assump2"/>
    <hyperlink ref="C21" location="Assump3" display="Assump3"/>
    <hyperlink ref="C22" location="Assump6" display="Assump6"/>
    <hyperlink ref="D3:H3" location="'1.Home'!A1" display="Please review the disclaimer on the Home tab."/>
  </hyperlinks>
  <printOptions/>
  <pageMargins left="0.7" right="0.7" top="0.75" bottom="0.75" header="0.3" footer="0.3"/>
  <pageSetup horizontalDpi="600" verticalDpi="600" orientation="landscape" paperSize="5" scale="94" r:id="rId1"/>
  <headerFooter alignWithMargins="0">
    <oddHeader>&amp;L&amp;F&amp;R&amp;A</oddHeader>
    <oddFooter>&amp;LLast modified by user: &amp;D&amp;RPage &amp;P of &amp;N</oddFooter>
  </headerFooter>
  <colBreaks count="1" manualBreakCount="1">
    <brk id="14" max="65535" man="1"/>
  </colBreaks>
</worksheet>
</file>

<file path=xl/worksheets/sheet4.xml><?xml version="1.0" encoding="utf-8"?>
<worksheet xmlns="http://schemas.openxmlformats.org/spreadsheetml/2006/main" xmlns:r="http://schemas.openxmlformats.org/officeDocument/2006/relationships">
  <dimension ref="B2:W47"/>
  <sheetViews>
    <sheetView workbookViewId="0" topLeftCell="A1">
      <selection activeCell="W19" sqref="W19"/>
    </sheetView>
  </sheetViews>
  <sheetFormatPr defaultColWidth="8.7109375" defaultRowHeight="15"/>
  <cols>
    <col min="1" max="2" width="3.00390625" style="133" customWidth="1"/>
    <col min="3" max="3" width="31.00390625" style="133" bestFit="1" customWidth="1"/>
    <col min="4" max="4" width="10.00390625" style="133" customWidth="1"/>
    <col min="5" max="19" width="7.8515625" style="133" customWidth="1"/>
    <col min="20" max="20" width="3.00390625" style="133" customWidth="1"/>
    <col min="21" max="22" width="8.7109375" style="133" customWidth="1"/>
    <col min="23" max="23" width="10.421875" style="133" bestFit="1" customWidth="1"/>
    <col min="24" max="16384" width="8.7109375" style="133" customWidth="1"/>
  </cols>
  <sheetData>
    <row r="1" ht="15.75" thickBot="1"/>
    <row r="2" spans="2:20" ht="15">
      <c r="B2" s="114"/>
      <c r="C2" s="115"/>
      <c r="D2" s="115"/>
      <c r="E2" s="115"/>
      <c r="F2" s="115"/>
      <c r="G2" s="115"/>
      <c r="H2" s="115"/>
      <c r="I2" s="115"/>
      <c r="J2" s="115"/>
      <c r="K2" s="115"/>
      <c r="L2" s="115"/>
      <c r="M2" s="115"/>
      <c r="N2" s="115"/>
      <c r="O2" s="115"/>
      <c r="P2" s="115"/>
      <c r="Q2" s="115"/>
      <c r="R2" s="115"/>
      <c r="S2" s="115"/>
      <c r="T2" s="116"/>
    </row>
    <row r="3" spans="2:20" ht="15">
      <c r="B3" s="117"/>
      <c r="C3" s="325" t="s">
        <v>52</v>
      </c>
      <c r="D3" s="374"/>
      <c r="E3" s="326"/>
      <c r="F3" s="321" t="s">
        <v>54</v>
      </c>
      <c r="G3" s="322"/>
      <c r="H3" s="322"/>
      <c r="I3" s="322"/>
      <c r="J3" s="322"/>
      <c r="K3" s="322"/>
      <c r="L3" s="322"/>
      <c r="M3" s="375"/>
      <c r="N3" s="319" t="s">
        <v>35</v>
      </c>
      <c r="O3" s="320"/>
      <c r="P3" s="320"/>
      <c r="Q3" s="320"/>
      <c r="R3" s="428">
        <f>'1.Home'!H10</f>
        <v>40708</v>
      </c>
      <c r="S3" s="429"/>
      <c r="T3" s="118"/>
    </row>
    <row r="4" spans="2:20" ht="15.75" thickBot="1">
      <c r="B4" s="117"/>
      <c r="C4" s="119"/>
      <c r="D4" s="119"/>
      <c r="E4" s="119"/>
      <c r="F4" s="119"/>
      <c r="G4" s="119"/>
      <c r="H4" s="119"/>
      <c r="I4" s="119"/>
      <c r="J4" s="119"/>
      <c r="K4" s="119"/>
      <c r="L4" s="119"/>
      <c r="M4" s="119"/>
      <c r="N4" s="119"/>
      <c r="O4" s="119"/>
      <c r="P4" s="119"/>
      <c r="Q4" s="119"/>
      <c r="R4" s="119"/>
      <c r="S4" s="119"/>
      <c r="T4" s="118"/>
    </row>
    <row r="5" spans="2:20" ht="19.5" thickBot="1">
      <c r="B5" s="117"/>
      <c r="C5" s="307" t="s">
        <v>23</v>
      </c>
      <c r="D5" s="308"/>
      <c r="E5" s="308"/>
      <c r="F5" s="308"/>
      <c r="G5" s="308"/>
      <c r="H5" s="308"/>
      <c r="I5" s="308"/>
      <c r="J5" s="308"/>
      <c r="K5" s="308"/>
      <c r="L5" s="308"/>
      <c r="M5" s="308"/>
      <c r="N5" s="308"/>
      <c r="O5" s="308"/>
      <c r="P5" s="308"/>
      <c r="Q5" s="308"/>
      <c r="R5" s="308"/>
      <c r="S5" s="309"/>
      <c r="T5" s="118"/>
    </row>
    <row r="6" spans="2:20" ht="48.75" customHeight="1" thickBot="1">
      <c r="B6" s="117"/>
      <c r="C6" s="348" t="str">
        <f>"Currently, your organization uses "&amp;'3.Input Page'!E16&amp;" vending machines to service its customers, operating "&amp;'3.Input Page'!E18&amp;" hours per day, "&amp;'3.Input Page'!E19&amp;" days per year. By installing motion sensing equipment to reduce power consumption by shutting down lights and compressors when customers are not present, profits of "&amp;TEXT(N32,"$#")&amp;" can be realized within the first five years, accounting for the initial investment of "&amp;TEXT('5.Projected Savings'!E16,"$#")&amp;". This translates to a 5-year IRR of "&amp;TEXT(J11,"#.#%")&amp;" and a payback period of "&amp;TEXT(J12,"#.#")&amp;" years."</f>
        <v>Currently, your organization uses 6 vending machines to service its customers, operating 24 hours per day, 365 days per year. By installing motion sensing equipment to reduce power consumption by shutting down lights and compressors when customers are not present, profits of $1520 can be realized within the first five years, accounting for the initial investment of $1293. This translates to a 5-year IRR of 46.4% and a payback period of 1.6 years.</v>
      </c>
      <c r="D6" s="349"/>
      <c r="E6" s="349"/>
      <c r="F6" s="349"/>
      <c r="G6" s="349"/>
      <c r="H6" s="349"/>
      <c r="I6" s="349"/>
      <c r="J6" s="349"/>
      <c r="K6" s="349"/>
      <c r="L6" s="349"/>
      <c r="M6" s="349"/>
      <c r="N6" s="349"/>
      <c r="O6" s="349"/>
      <c r="P6" s="349"/>
      <c r="Q6" s="349"/>
      <c r="R6" s="349"/>
      <c r="S6" s="350"/>
      <c r="T6" s="118"/>
    </row>
    <row r="7" spans="2:20" ht="15.75" customHeight="1" thickBot="1">
      <c r="B7" s="117"/>
      <c r="C7" s="393" t="s">
        <v>102</v>
      </c>
      <c r="D7" s="394"/>
      <c r="E7" s="394"/>
      <c r="F7" s="394"/>
      <c r="G7" s="394"/>
      <c r="H7" s="394"/>
      <c r="I7" s="394"/>
      <c r="J7" s="394"/>
      <c r="K7" s="394"/>
      <c r="L7" s="394"/>
      <c r="M7" s="394"/>
      <c r="N7" s="394"/>
      <c r="O7" s="394"/>
      <c r="P7" s="394"/>
      <c r="Q7" s="394"/>
      <c r="R7" s="394"/>
      <c r="S7" s="395"/>
      <c r="T7" s="118"/>
    </row>
    <row r="8" spans="2:20" ht="15.75" customHeight="1" thickBot="1">
      <c r="B8" s="117"/>
      <c r="C8" s="121"/>
      <c r="D8" s="121"/>
      <c r="E8" s="121"/>
      <c r="F8" s="121"/>
      <c r="G8" s="121"/>
      <c r="H8" s="121"/>
      <c r="I8" s="121"/>
      <c r="J8" s="121"/>
      <c r="K8" s="121"/>
      <c r="L8" s="121"/>
      <c r="M8" s="121"/>
      <c r="N8" s="121"/>
      <c r="O8" s="121"/>
      <c r="P8" s="121"/>
      <c r="Q8" s="121"/>
      <c r="R8" s="121"/>
      <c r="S8" s="121"/>
      <c r="T8" s="118"/>
    </row>
    <row r="9" spans="2:20" ht="15.75" thickBot="1">
      <c r="B9" s="117"/>
      <c r="C9" s="119"/>
      <c r="D9" s="119"/>
      <c r="E9" s="119"/>
      <c r="F9" s="162"/>
      <c r="G9" s="162"/>
      <c r="H9" s="162"/>
      <c r="I9" s="163"/>
      <c r="J9" s="310" t="s">
        <v>101</v>
      </c>
      <c r="K9" s="311"/>
      <c r="L9" s="311"/>
      <c r="M9" s="312"/>
      <c r="N9" s="64"/>
      <c r="O9" s="64"/>
      <c r="P9" s="64"/>
      <c r="Q9" s="64"/>
      <c r="R9" s="64"/>
      <c r="S9" s="64"/>
      <c r="T9" s="118"/>
    </row>
    <row r="10" spans="2:20" ht="15">
      <c r="B10" s="117"/>
      <c r="C10" s="119"/>
      <c r="D10" s="119"/>
      <c r="E10" s="119"/>
      <c r="F10" s="332" t="s">
        <v>79</v>
      </c>
      <c r="G10" s="401"/>
      <c r="H10" s="401"/>
      <c r="I10" s="333"/>
      <c r="J10" s="356">
        <f>'5.Projected Savings'!E28</f>
        <v>1499.4370165865496</v>
      </c>
      <c r="K10" s="357"/>
      <c r="L10" s="357"/>
      <c r="M10" s="358"/>
      <c r="N10" s="64"/>
      <c r="O10" s="64"/>
      <c r="P10" s="64"/>
      <c r="Q10" s="64"/>
      <c r="R10" s="64"/>
      <c r="S10" s="64"/>
      <c r="T10" s="118"/>
    </row>
    <row r="11" spans="2:23" ht="15">
      <c r="B11" s="117"/>
      <c r="C11" s="119"/>
      <c r="D11" s="119"/>
      <c r="E11" s="119"/>
      <c r="F11" s="334" t="s">
        <v>78</v>
      </c>
      <c r="G11" s="400"/>
      <c r="H11" s="400"/>
      <c r="I11" s="335"/>
      <c r="J11" s="371">
        <f>'5.Projected Savings'!E29</f>
        <v>0.46400866226047044</v>
      </c>
      <c r="K11" s="372"/>
      <c r="L11" s="372"/>
      <c r="M11" s="373"/>
      <c r="N11" s="64"/>
      <c r="O11" s="64"/>
      <c r="P11" s="64"/>
      <c r="Q11" s="64"/>
      <c r="R11" s="64"/>
      <c r="S11" s="64"/>
      <c r="T11" s="118"/>
      <c r="V11" s="391"/>
      <c r="W11" s="391"/>
    </row>
    <row r="12" spans="2:23" ht="15.75" thickBot="1">
      <c r="B12" s="117"/>
      <c r="C12" s="119"/>
      <c r="D12" s="119"/>
      <c r="E12" s="119"/>
      <c r="F12" s="336" t="s">
        <v>87</v>
      </c>
      <c r="G12" s="399"/>
      <c r="H12" s="399"/>
      <c r="I12" s="337"/>
      <c r="J12" s="396">
        <f>'5.Projected Savings'!E30</f>
        <v>1.574545554122537</v>
      </c>
      <c r="K12" s="397"/>
      <c r="L12" s="397"/>
      <c r="M12" s="398"/>
      <c r="N12" s="64"/>
      <c r="O12" s="64"/>
      <c r="P12" s="64"/>
      <c r="Q12" s="64"/>
      <c r="R12" s="64"/>
      <c r="S12" s="64"/>
      <c r="T12" s="118"/>
      <c r="V12" s="134"/>
      <c r="W12" s="135"/>
    </row>
    <row r="13" spans="2:23" ht="15" customHeight="1">
      <c r="B13" s="117"/>
      <c r="C13" s="64"/>
      <c r="D13" s="64"/>
      <c r="E13" s="64"/>
      <c r="F13" s="64"/>
      <c r="G13" s="64"/>
      <c r="H13" s="64"/>
      <c r="I13" s="64"/>
      <c r="J13" s="64"/>
      <c r="K13" s="64"/>
      <c r="L13" s="64"/>
      <c r="M13" s="64"/>
      <c r="N13" s="64"/>
      <c r="O13" s="64"/>
      <c r="P13" s="64"/>
      <c r="Q13" s="64"/>
      <c r="R13" s="64"/>
      <c r="S13" s="64"/>
      <c r="T13" s="118"/>
      <c r="V13" s="136"/>
      <c r="W13" s="136"/>
    </row>
    <row r="14" spans="2:23" ht="15.75" customHeight="1">
      <c r="B14" s="117"/>
      <c r="C14" s="64"/>
      <c r="D14" s="64"/>
      <c r="E14" s="64"/>
      <c r="F14" s="64"/>
      <c r="G14" s="64"/>
      <c r="H14" s="64"/>
      <c r="I14" s="64"/>
      <c r="J14" s="64"/>
      <c r="K14" s="64"/>
      <c r="L14" s="64"/>
      <c r="M14" s="64"/>
      <c r="N14" s="64"/>
      <c r="O14" s="64"/>
      <c r="P14" s="64"/>
      <c r="Q14" s="64"/>
      <c r="R14" s="64"/>
      <c r="S14" s="64"/>
      <c r="T14" s="118"/>
      <c r="V14" s="136"/>
      <c r="W14" s="136"/>
    </row>
    <row r="15" spans="2:23" ht="18.75" customHeight="1">
      <c r="B15" s="117"/>
      <c r="C15" s="64"/>
      <c r="D15" s="64"/>
      <c r="E15" s="64"/>
      <c r="F15" s="64"/>
      <c r="G15" s="64"/>
      <c r="H15" s="64"/>
      <c r="I15" s="64"/>
      <c r="J15" s="64"/>
      <c r="K15" s="64"/>
      <c r="L15" s="64"/>
      <c r="M15" s="64"/>
      <c r="N15" s="64"/>
      <c r="O15" s="64"/>
      <c r="P15" s="64"/>
      <c r="Q15" s="64"/>
      <c r="R15" s="64"/>
      <c r="S15" s="64"/>
      <c r="T15" s="118"/>
      <c r="V15" s="391"/>
      <c r="W15" s="392"/>
    </row>
    <row r="16" spans="2:23" ht="15">
      <c r="B16" s="117"/>
      <c r="C16" s="119"/>
      <c r="D16" s="119"/>
      <c r="E16" s="119"/>
      <c r="F16" s="119"/>
      <c r="G16" s="119"/>
      <c r="H16" s="119"/>
      <c r="I16" s="119"/>
      <c r="J16" s="119"/>
      <c r="K16" s="119"/>
      <c r="L16" s="119"/>
      <c r="M16" s="119"/>
      <c r="N16" s="119"/>
      <c r="O16" s="119"/>
      <c r="P16" s="119"/>
      <c r="Q16" s="119"/>
      <c r="R16" s="119"/>
      <c r="S16" s="119"/>
      <c r="T16" s="118"/>
      <c r="V16" s="134"/>
      <c r="W16" s="137"/>
    </row>
    <row r="17" spans="2:23" ht="15">
      <c r="B17" s="117"/>
      <c r="C17" s="119"/>
      <c r="D17" s="119"/>
      <c r="E17" s="119"/>
      <c r="F17" s="119"/>
      <c r="G17" s="119"/>
      <c r="H17" s="119"/>
      <c r="I17" s="119"/>
      <c r="J17" s="119"/>
      <c r="K17" s="119"/>
      <c r="L17" s="119"/>
      <c r="M17" s="119"/>
      <c r="N17" s="119"/>
      <c r="O17" s="119"/>
      <c r="P17" s="119"/>
      <c r="Q17" s="119"/>
      <c r="R17" s="119"/>
      <c r="S17" s="119"/>
      <c r="T17" s="118"/>
      <c r="V17" s="134"/>
      <c r="W17" s="138"/>
    </row>
    <row r="18" spans="2:20" ht="18.75" customHeight="1">
      <c r="B18" s="117"/>
      <c r="C18" s="119"/>
      <c r="D18" s="119"/>
      <c r="E18" s="119"/>
      <c r="F18" s="119"/>
      <c r="G18" s="119"/>
      <c r="H18" s="119"/>
      <c r="I18" s="119"/>
      <c r="J18" s="119"/>
      <c r="K18" s="119"/>
      <c r="L18" s="119"/>
      <c r="M18" s="119"/>
      <c r="N18" s="119"/>
      <c r="O18" s="119"/>
      <c r="P18" s="119"/>
      <c r="Q18" s="119"/>
      <c r="R18" s="119"/>
      <c r="S18" s="119"/>
      <c r="T18" s="118"/>
    </row>
    <row r="19" spans="2:20" ht="15">
      <c r="B19" s="117"/>
      <c r="C19" s="119"/>
      <c r="D19" s="119"/>
      <c r="E19" s="119"/>
      <c r="F19" s="119"/>
      <c r="G19" s="119"/>
      <c r="H19" s="119"/>
      <c r="I19" s="119"/>
      <c r="J19" s="119"/>
      <c r="K19" s="119"/>
      <c r="L19" s="119"/>
      <c r="M19" s="119"/>
      <c r="N19" s="119"/>
      <c r="O19" s="119"/>
      <c r="P19" s="119"/>
      <c r="Q19" s="119"/>
      <c r="R19" s="119"/>
      <c r="S19" s="119"/>
      <c r="T19" s="118"/>
    </row>
    <row r="20" spans="2:20" ht="15">
      <c r="B20" s="117"/>
      <c r="C20" s="119"/>
      <c r="D20" s="119"/>
      <c r="E20" s="119"/>
      <c r="F20" s="119"/>
      <c r="G20" s="119"/>
      <c r="H20" s="119"/>
      <c r="I20" s="119"/>
      <c r="J20" s="119"/>
      <c r="K20" s="119"/>
      <c r="L20" s="119"/>
      <c r="M20" s="119"/>
      <c r="N20" s="119"/>
      <c r="O20" s="119"/>
      <c r="P20" s="119"/>
      <c r="Q20" s="119"/>
      <c r="R20" s="119"/>
      <c r="S20" s="119"/>
      <c r="T20" s="118"/>
    </row>
    <row r="21" spans="2:20" ht="15">
      <c r="B21" s="117"/>
      <c r="C21" s="119"/>
      <c r="D21" s="119"/>
      <c r="E21" s="119"/>
      <c r="F21" s="119"/>
      <c r="G21" s="119"/>
      <c r="H21" s="119"/>
      <c r="I21" s="119"/>
      <c r="J21" s="119"/>
      <c r="K21" s="119"/>
      <c r="L21" s="119"/>
      <c r="M21" s="119"/>
      <c r="N21" s="119"/>
      <c r="O21" s="119"/>
      <c r="P21" s="119"/>
      <c r="Q21" s="119"/>
      <c r="R21" s="119"/>
      <c r="S21" s="119"/>
      <c r="T21" s="118"/>
    </row>
    <row r="22" spans="2:20" ht="15">
      <c r="B22" s="117"/>
      <c r="C22" s="119"/>
      <c r="D22" s="119"/>
      <c r="E22" s="119"/>
      <c r="F22" s="119"/>
      <c r="G22" s="119"/>
      <c r="H22" s="119"/>
      <c r="I22" s="119"/>
      <c r="J22" s="119"/>
      <c r="K22" s="119"/>
      <c r="L22" s="119"/>
      <c r="M22" s="119"/>
      <c r="N22" s="119"/>
      <c r="O22" s="119"/>
      <c r="P22" s="119"/>
      <c r="Q22" s="119"/>
      <c r="R22" s="119"/>
      <c r="S22" s="119"/>
      <c r="T22" s="118"/>
    </row>
    <row r="23" spans="2:20" ht="15">
      <c r="B23" s="117"/>
      <c r="C23" s="119"/>
      <c r="D23" s="119"/>
      <c r="E23" s="119"/>
      <c r="F23" s="119"/>
      <c r="G23" s="119"/>
      <c r="H23" s="119"/>
      <c r="I23" s="119"/>
      <c r="J23" s="119"/>
      <c r="K23" s="119"/>
      <c r="L23" s="119"/>
      <c r="M23" s="119"/>
      <c r="N23" s="119"/>
      <c r="O23" s="119"/>
      <c r="P23" s="119"/>
      <c r="Q23" s="119"/>
      <c r="R23" s="119"/>
      <c r="S23" s="119"/>
      <c r="T23" s="118"/>
    </row>
    <row r="24" spans="2:20" ht="15">
      <c r="B24" s="117"/>
      <c r="C24" s="119"/>
      <c r="D24" s="119"/>
      <c r="E24" s="119"/>
      <c r="F24" s="119"/>
      <c r="G24" s="119"/>
      <c r="H24" s="119"/>
      <c r="I24" s="119"/>
      <c r="J24" s="119"/>
      <c r="K24" s="119"/>
      <c r="L24" s="119"/>
      <c r="M24" s="119"/>
      <c r="N24" s="119"/>
      <c r="O24" s="119"/>
      <c r="P24" s="119"/>
      <c r="Q24" s="119"/>
      <c r="R24" s="119"/>
      <c r="S24" s="119"/>
      <c r="T24" s="118"/>
    </row>
    <row r="25" spans="2:20" ht="15">
      <c r="B25" s="117"/>
      <c r="C25" s="119"/>
      <c r="D25" s="119"/>
      <c r="E25" s="119"/>
      <c r="F25" s="119"/>
      <c r="G25" s="119"/>
      <c r="H25" s="119"/>
      <c r="I25" s="119"/>
      <c r="J25" s="119"/>
      <c r="K25" s="119"/>
      <c r="L25" s="119"/>
      <c r="M25" s="119"/>
      <c r="N25" s="119"/>
      <c r="O25" s="119"/>
      <c r="P25" s="119"/>
      <c r="Q25" s="119"/>
      <c r="R25" s="119"/>
      <c r="S25" s="119"/>
      <c r="T25" s="118"/>
    </row>
    <row r="26" spans="2:20" ht="15">
      <c r="B26" s="117"/>
      <c r="C26" s="119"/>
      <c r="D26" s="119"/>
      <c r="E26" s="119"/>
      <c r="F26" s="119"/>
      <c r="G26" s="119"/>
      <c r="H26" s="119"/>
      <c r="I26" s="119"/>
      <c r="J26" s="119"/>
      <c r="K26" s="119"/>
      <c r="L26" s="119"/>
      <c r="M26" s="119"/>
      <c r="N26" s="119"/>
      <c r="O26" s="119"/>
      <c r="P26" s="119"/>
      <c r="Q26" s="119"/>
      <c r="R26" s="119"/>
      <c r="S26" s="119"/>
      <c r="T26" s="118"/>
    </row>
    <row r="27" spans="2:20" ht="15">
      <c r="B27" s="117"/>
      <c r="C27" s="119"/>
      <c r="D27" s="119"/>
      <c r="E27" s="119"/>
      <c r="F27" s="119"/>
      <c r="G27" s="119"/>
      <c r="H27" s="119"/>
      <c r="I27" s="119"/>
      <c r="J27" s="119"/>
      <c r="K27" s="119"/>
      <c r="L27" s="119"/>
      <c r="M27" s="119"/>
      <c r="N27" s="119"/>
      <c r="O27" s="119"/>
      <c r="P27" s="119"/>
      <c r="Q27" s="119"/>
      <c r="R27" s="119"/>
      <c r="S27" s="119"/>
      <c r="T27" s="118"/>
    </row>
    <row r="28" spans="2:20" ht="15">
      <c r="B28" s="117"/>
      <c r="C28" s="119"/>
      <c r="D28" s="119"/>
      <c r="E28" s="119"/>
      <c r="F28" s="119"/>
      <c r="G28" s="119"/>
      <c r="H28" s="119"/>
      <c r="I28" s="119"/>
      <c r="J28" s="119"/>
      <c r="K28" s="119"/>
      <c r="L28" s="119"/>
      <c r="M28" s="119"/>
      <c r="N28" s="119"/>
      <c r="O28" s="119"/>
      <c r="P28" s="119"/>
      <c r="Q28" s="119"/>
      <c r="R28" s="119"/>
      <c r="S28" s="119"/>
      <c r="T28" s="118"/>
    </row>
    <row r="29" spans="2:20" ht="15.75" thickBot="1">
      <c r="B29" s="117"/>
      <c r="C29" s="119"/>
      <c r="D29" s="119"/>
      <c r="E29" s="119"/>
      <c r="F29" s="119"/>
      <c r="G29" s="119"/>
      <c r="H29" s="119"/>
      <c r="I29" s="119"/>
      <c r="J29" s="119"/>
      <c r="K29" s="119"/>
      <c r="L29" s="119"/>
      <c r="M29" s="119"/>
      <c r="N29" s="119"/>
      <c r="O29" s="119"/>
      <c r="P29" s="119"/>
      <c r="Q29" s="119"/>
      <c r="R29" s="119"/>
      <c r="S29" s="119"/>
      <c r="T29" s="118"/>
    </row>
    <row r="30" spans="2:20" ht="15.75" thickBot="1">
      <c r="B30" s="117"/>
      <c r="C30" s="119"/>
      <c r="D30" s="119"/>
      <c r="E30" s="119"/>
      <c r="F30" s="119"/>
      <c r="G30" s="119"/>
      <c r="H30" s="139"/>
      <c r="I30" s="140" t="s">
        <v>14</v>
      </c>
      <c r="J30" s="141" t="s">
        <v>15</v>
      </c>
      <c r="K30" s="141" t="s">
        <v>16</v>
      </c>
      <c r="L30" s="141" t="s">
        <v>17</v>
      </c>
      <c r="M30" s="141" t="s">
        <v>18</v>
      </c>
      <c r="N30" s="157" t="s">
        <v>19</v>
      </c>
      <c r="O30"/>
      <c r="P30"/>
      <c r="Q30"/>
      <c r="R30"/>
      <c r="S30"/>
      <c r="T30" s="118"/>
    </row>
    <row r="31" spans="2:20" ht="15">
      <c r="B31" s="117"/>
      <c r="C31" s="119"/>
      <c r="D31" s="119"/>
      <c r="E31" s="368" t="s">
        <v>81</v>
      </c>
      <c r="F31" s="369"/>
      <c r="G31" s="369"/>
      <c r="H31" s="370"/>
      <c r="I31" s="158">
        <f>'5.Projected Savings'!E20</f>
        <v>-1293.27</v>
      </c>
      <c r="J31" s="142">
        <f>'5.Projected Savings'!F20</f>
        <v>789.1568639999999</v>
      </c>
      <c r="K31" s="142">
        <f>'5.Projected Savings'!G20</f>
        <v>804.94000128</v>
      </c>
      <c r="L31" s="142">
        <f>'5.Projected Savings'!H20</f>
        <v>821.0388013056</v>
      </c>
      <c r="M31" s="142">
        <f>'5.Projected Savings'!I20</f>
        <v>837.4595773317121</v>
      </c>
      <c r="N31" s="143">
        <f>'5.Projected Savings'!J20</f>
        <v>-439.0612311216537</v>
      </c>
      <c r="O31"/>
      <c r="P31"/>
      <c r="Q31"/>
      <c r="R31"/>
      <c r="S31"/>
      <c r="T31" s="118"/>
    </row>
    <row r="32" spans="2:20" ht="15">
      <c r="B32" s="117"/>
      <c r="C32" s="119"/>
      <c r="D32" s="119"/>
      <c r="E32" s="365" t="s">
        <v>82</v>
      </c>
      <c r="F32" s="366"/>
      <c r="G32" s="366"/>
      <c r="H32" s="367"/>
      <c r="I32" s="159">
        <f>'5.Projected Savings'!E21</f>
        <v>-1293.27</v>
      </c>
      <c r="J32" s="144">
        <f>'5.Projected Savings'!F21</f>
        <v>-504.11313600000005</v>
      </c>
      <c r="K32" s="144">
        <f>'5.Projected Savings'!G21</f>
        <v>300.82686528</v>
      </c>
      <c r="L32" s="144">
        <f>'5.Projected Savings'!H21</f>
        <v>1121.8656665856001</v>
      </c>
      <c r="M32" s="144">
        <f>'5.Projected Savings'!I21</f>
        <v>1959.3252439173123</v>
      </c>
      <c r="N32" s="145">
        <f>'5.Projected Savings'!J21</f>
        <v>1520.2640127956586</v>
      </c>
      <c r="O32"/>
      <c r="P32"/>
      <c r="Q32"/>
      <c r="R32"/>
      <c r="S32"/>
      <c r="T32" s="118"/>
    </row>
    <row r="33" spans="2:20" ht="15">
      <c r="B33" s="117"/>
      <c r="C33" s="119"/>
      <c r="D33" s="119"/>
      <c r="E33" s="365" t="s">
        <v>89</v>
      </c>
      <c r="F33" s="366"/>
      <c r="G33" s="366"/>
      <c r="H33" s="367"/>
      <c r="I33" s="160">
        <f>'5.Projected Savings'!E36</f>
        <v>0</v>
      </c>
      <c r="J33" s="146">
        <f>'5.Projected Savings'!F36</f>
        <v>2321.0496000000003</v>
      </c>
      <c r="K33" s="146">
        <f>'5.Projected Savings'!G36</f>
        <v>2321.0496000000003</v>
      </c>
      <c r="L33" s="146">
        <f>'5.Projected Savings'!H36</f>
        <v>2321.0496000000003</v>
      </c>
      <c r="M33" s="146">
        <f>'5.Projected Savings'!I36</f>
        <v>2321.0496000000003</v>
      </c>
      <c r="N33" s="147">
        <f>'5.Projected Savings'!J36</f>
        <v>2321.0496000000003</v>
      </c>
      <c r="O33"/>
      <c r="P33"/>
      <c r="Q33"/>
      <c r="R33"/>
      <c r="S33"/>
      <c r="T33" s="118"/>
    </row>
    <row r="34" spans="2:20" ht="15.75" thickBot="1">
      <c r="B34" s="117"/>
      <c r="C34" s="119"/>
      <c r="D34" s="119"/>
      <c r="E34" s="362" t="s">
        <v>90</v>
      </c>
      <c r="F34" s="363"/>
      <c r="G34" s="363"/>
      <c r="H34" s="364"/>
      <c r="I34" s="161">
        <f>'5.Projected Savings'!E37</f>
        <v>0</v>
      </c>
      <c r="J34" s="148">
        <f>'5.Projected Savings'!F37</f>
        <v>2321.0496000000003</v>
      </c>
      <c r="K34" s="148">
        <f>'5.Projected Savings'!G37</f>
        <v>4642.099200000001</v>
      </c>
      <c r="L34" s="148">
        <f>'5.Projected Savings'!H37</f>
        <v>6963.148800000001</v>
      </c>
      <c r="M34" s="148">
        <f>'5.Projected Savings'!I37</f>
        <v>9284.198400000001</v>
      </c>
      <c r="N34" s="149">
        <f>'5.Projected Savings'!J37</f>
        <v>11605.248000000001</v>
      </c>
      <c r="O34"/>
      <c r="P34"/>
      <c r="Q34"/>
      <c r="R34"/>
      <c r="S34"/>
      <c r="T34" s="118"/>
    </row>
    <row r="35" spans="2:20" ht="15.75" thickBot="1">
      <c r="B35" s="117"/>
      <c r="C35" s="119"/>
      <c r="D35" s="119"/>
      <c r="E35" s="119"/>
      <c r="F35" s="119"/>
      <c r="G35" s="119"/>
      <c r="H35" s="119"/>
      <c r="I35" s="119"/>
      <c r="J35" s="119"/>
      <c r="K35" s="119"/>
      <c r="L35" s="119"/>
      <c r="M35" s="119"/>
      <c r="N35" s="119"/>
      <c r="O35" s="119"/>
      <c r="P35" s="119"/>
      <c r="Q35" s="119"/>
      <c r="R35" s="119"/>
      <c r="S35" s="119"/>
      <c r="T35" s="118"/>
    </row>
    <row r="36" spans="2:20" ht="15.75" thickBot="1">
      <c r="B36" s="117"/>
      <c r="C36" s="376" t="s">
        <v>29</v>
      </c>
      <c r="D36" s="377"/>
      <c r="E36" s="377"/>
      <c r="F36" s="377"/>
      <c r="G36" s="377"/>
      <c r="H36" s="377"/>
      <c r="I36" s="377"/>
      <c r="J36" s="377"/>
      <c r="K36" s="377"/>
      <c r="L36" s="377"/>
      <c r="M36" s="377"/>
      <c r="N36" s="377"/>
      <c r="O36" s="377"/>
      <c r="P36" s="377"/>
      <c r="Q36" s="377"/>
      <c r="R36" s="377"/>
      <c r="S36" s="378"/>
      <c r="T36" s="118"/>
    </row>
    <row r="37" spans="2:20" ht="15">
      <c r="B37" s="117"/>
      <c r="C37" s="389" t="s">
        <v>106</v>
      </c>
      <c r="D37" s="387"/>
      <c r="E37" s="387"/>
      <c r="F37" s="387"/>
      <c r="G37" s="387"/>
      <c r="H37" s="387"/>
      <c r="I37" s="387"/>
      <c r="J37" s="390"/>
      <c r="K37" s="386" t="s">
        <v>25</v>
      </c>
      <c r="L37" s="387"/>
      <c r="M37" s="387"/>
      <c r="N37" s="387"/>
      <c r="O37" s="387"/>
      <c r="P37" s="387"/>
      <c r="Q37" s="387"/>
      <c r="R37" s="387"/>
      <c r="S37" s="388"/>
      <c r="T37" s="118"/>
    </row>
    <row r="38" spans="2:20" ht="15">
      <c r="B38" s="117"/>
      <c r="C38" s="359" t="s">
        <v>107</v>
      </c>
      <c r="D38" s="360"/>
      <c r="E38" s="360"/>
      <c r="F38" s="360"/>
      <c r="G38" s="360"/>
      <c r="H38" s="360"/>
      <c r="I38" s="360"/>
      <c r="J38" s="361"/>
      <c r="K38" s="384" t="s">
        <v>26</v>
      </c>
      <c r="L38" s="360"/>
      <c r="M38" s="360"/>
      <c r="N38" s="360"/>
      <c r="O38" s="360"/>
      <c r="P38" s="360"/>
      <c r="Q38" s="360"/>
      <c r="R38" s="360"/>
      <c r="S38" s="385"/>
      <c r="T38" s="118"/>
    </row>
    <row r="39" spans="2:20" ht="15.75" thickBot="1">
      <c r="B39" s="117"/>
      <c r="C39" s="379" t="s">
        <v>28</v>
      </c>
      <c r="D39" s="380"/>
      <c r="E39" s="380"/>
      <c r="F39" s="380"/>
      <c r="G39" s="380"/>
      <c r="H39" s="380"/>
      <c r="I39" s="380"/>
      <c r="J39" s="381"/>
      <c r="K39" s="382" t="s">
        <v>30</v>
      </c>
      <c r="L39" s="380"/>
      <c r="M39" s="380"/>
      <c r="N39" s="380"/>
      <c r="O39" s="380"/>
      <c r="P39" s="380"/>
      <c r="Q39" s="380"/>
      <c r="R39" s="380"/>
      <c r="S39" s="383"/>
      <c r="T39" s="118"/>
    </row>
    <row r="40" spans="2:20" ht="15.75" thickBot="1">
      <c r="B40" s="123"/>
      <c r="C40" s="124"/>
      <c r="D40" s="124"/>
      <c r="E40" s="124"/>
      <c r="F40" s="124"/>
      <c r="G40" s="124"/>
      <c r="H40" s="124"/>
      <c r="I40" s="124"/>
      <c r="J40" s="124"/>
      <c r="K40" s="124"/>
      <c r="L40" s="124"/>
      <c r="M40" s="124"/>
      <c r="N40" s="124"/>
      <c r="O40" s="124"/>
      <c r="P40" s="124"/>
      <c r="Q40" s="124"/>
      <c r="R40" s="124"/>
      <c r="S40" s="124"/>
      <c r="T40" s="125"/>
    </row>
    <row r="43" spans="3:5" ht="15">
      <c r="C43" s="31"/>
      <c r="D43" s="31"/>
      <c r="E43" s="31"/>
    </row>
    <row r="44" spans="3:5" ht="15">
      <c r="C44" s="31"/>
      <c r="D44" s="31"/>
      <c r="E44" s="31"/>
    </row>
    <row r="45" spans="3:5" ht="15">
      <c r="C45" s="31"/>
      <c r="D45" s="31"/>
      <c r="E45" s="31"/>
    </row>
    <row r="46" spans="3:5" ht="15">
      <c r="C46" s="31"/>
      <c r="D46" s="31"/>
      <c r="E46" s="31"/>
    </row>
    <row r="47" spans="3:5" ht="15">
      <c r="C47" s="31"/>
      <c r="D47" s="31"/>
      <c r="E47" s="31"/>
    </row>
  </sheetData>
  <sheetProtection password="E7B2" sheet="1"/>
  <mergeCells count="27">
    <mergeCell ref="V15:W15"/>
    <mergeCell ref="V11:W11"/>
    <mergeCell ref="C5:S5"/>
    <mergeCell ref="C6:S6"/>
    <mergeCell ref="C7:S7"/>
    <mergeCell ref="J12:M12"/>
    <mergeCell ref="F12:I12"/>
    <mergeCell ref="F11:I11"/>
    <mergeCell ref="F10:I10"/>
    <mergeCell ref="C3:E3"/>
    <mergeCell ref="R3:S3"/>
    <mergeCell ref="N3:Q3"/>
    <mergeCell ref="F3:M3"/>
    <mergeCell ref="C36:S36"/>
    <mergeCell ref="C39:J39"/>
    <mergeCell ref="K39:S39"/>
    <mergeCell ref="K38:S38"/>
    <mergeCell ref="K37:S37"/>
    <mergeCell ref="C37:J37"/>
    <mergeCell ref="J10:M10"/>
    <mergeCell ref="J9:M9"/>
    <mergeCell ref="C38:J38"/>
    <mergeCell ref="E34:H34"/>
    <mergeCell ref="E33:H33"/>
    <mergeCell ref="E32:H32"/>
    <mergeCell ref="E31:H31"/>
    <mergeCell ref="J11:M11"/>
  </mergeCells>
  <hyperlinks>
    <hyperlink ref="F3:J3" location="'1.Home'!A1" display="Please review the disclaimer on the Home tab."/>
    <hyperlink ref="F3:M3" location="'1.Home'!A1" display="Please review the disclaimer on the Home tab."/>
  </hyperlinks>
  <printOptions/>
  <pageMargins left="0.7" right="0.7" top="0.75" bottom="0.75" header="0.3" footer="0.3"/>
  <pageSetup horizontalDpi="600" verticalDpi="600" orientation="landscape" paperSize="5" scale="89" r:id="rId2"/>
  <headerFooter alignWithMargins="0">
    <oddHeader>&amp;L&amp;F&amp;R&amp;A</oddHeader>
    <oddFooter>&amp;LLast modified by user: &amp;D&amp;RPage &amp;P of &amp;N</oddFooter>
  </headerFooter>
  <drawing r:id="rId1"/>
</worksheet>
</file>

<file path=xl/worksheets/sheet5.xml><?xml version="1.0" encoding="utf-8"?>
<worksheet xmlns="http://schemas.openxmlformats.org/spreadsheetml/2006/main" xmlns:r="http://schemas.openxmlformats.org/officeDocument/2006/relationships">
  <dimension ref="B1:K38"/>
  <sheetViews>
    <sheetView workbookViewId="0" topLeftCell="A1">
      <selection activeCell="D23" sqref="D23"/>
    </sheetView>
  </sheetViews>
  <sheetFormatPr defaultColWidth="8.7109375" defaultRowHeight="15"/>
  <cols>
    <col min="1" max="2" width="3.00390625" style="31" customWidth="1"/>
    <col min="3" max="3" width="32.8515625" style="70" bestFit="1" customWidth="1"/>
    <col min="4" max="4" width="58.421875" style="31" customWidth="1"/>
    <col min="5" max="10" width="8.57421875" style="31" customWidth="1"/>
    <col min="11" max="11" width="3.00390625" style="31" customWidth="1"/>
    <col min="12" max="20" width="8.57421875" style="31" customWidth="1"/>
    <col min="21" max="21" width="3.00390625" style="31" customWidth="1"/>
    <col min="22" max="16384" width="8.7109375" style="31" customWidth="1"/>
  </cols>
  <sheetData>
    <row r="1" ht="15.75" thickBot="1">
      <c r="K1" s="53"/>
    </row>
    <row r="2" spans="2:11" ht="15">
      <c r="B2" s="32"/>
      <c r="C2" s="71"/>
      <c r="D2" s="33"/>
      <c r="E2" s="33"/>
      <c r="F2" s="33"/>
      <c r="G2" s="33"/>
      <c r="H2" s="33"/>
      <c r="I2" s="33"/>
      <c r="J2" s="33"/>
      <c r="K2" s="34"/>
    </row>
    <row r="3" spans="2:11" ht="15">
      <c r="B3" s="35"/>
      <c r="C3" s="72" t="s">
        <v>52</v>
      </c>
      <c r="D3" s="153" t="s">
        <v>54</v>
      </c>
      <c r="E3" s="341" t="s">
        <v>59</v>
      </c>
      <c r="F3" s="342"/>
      <c r="G3" s="342"/>
      <c r="H3" s="342"/>
      <c r="I3" s="354">
        <f>'1.Home'!H10</f>
        <v>40708</v>
      </c>
      <c r="J3" s="406"/>
      <c r="K3" s="36"/>
    </row>
    <row r="4" spans="2:11" ht="15.75" thickBot="1">
      <c r="B4" s="35"/>
      <c r="C4" s="38"/>
      <c r="D4" s="37"/>
      <c r="E4" s="37"/>
      <c r="F4" s="37"/>
      <c r="G4" s="37"/>
      <c r="H4" s="37"/>
      <c r="I4" s="37"/>
      <c r="J4" s="37"/>
      <c r="K4" s="36"/>
    </row>
    <row r="5" spans="2:11" ht="19.5" thickBot="1">
      <c r="B5" s="35"/>
      <c r="C5" s="407" t="s">
        <v>61</v>
      </c>
      <c r="D5" s="408"/>
      <c r="E5" s="408"/>
      <c r="F5" s="408"/>
      <c r="G5" s="408"/>
      <c r="H5" s="408"/>
      <c r="I5" s="408"/>
      <c r="J5" s="409"/>
      <c r="K5" s="36"/>
    </row>
    <row r="6" spans="2:11" ht="15" customHeight="1" thickBot="1">
      <c r="B6" s="35"/>
      <c r="C6" s="38"/>
      <c r="D6" s="37"/>
      <c r="E6" s="37"/>
      <c r="F6" s="37"/>
      <c r="G6" s="50"/>
      <c r="H6" s="37"/>
      <c r="I6" s="37"/>
      <c r="J6" s="37"/>
      <c r="K6" s="36"/>
    </row>
    <row r="7" spans="2:11" ht="15.75" thickBot="1">
      <c r="B7" s="35"/>
      <c r="C7" s="73" t="s">
        <v>56</v>
      </c>
      <c r="D7" s="37"/>
      <c r="E7" s="41" t="s">
        <v>14</v>
      </c>
      <c r="F7" s="42" t="s">
        <v>15</v>
      </c>
      <c r="G7" s="42" t="s">
        <v>16</v>
      </c>
      <c r="H7" s="42" t="s">
        <v>17</v>
      </c>
      <c r="I7" s="42" t="s">
        <v>18</v>
      </c>
      <c r="J7" s="43" t="s">
        <v>19</v>
      </c>
      <c r="K7" s="36"/>
    </row>
    <row r="8" spans="2:11" ht="15" customHeight="1">
      <c r="B8" s="35"/>
      <c r="C8" s="74"/>
      <c r="D8" s="75" t="s">
        <v>68</v>
      </c>
      <c r="E8" s="76">
        <v>0</v>
      </c>
      <c r="F8" s="77">
        <f>hours_day*days_year*Power_Usage*No_Machines</f>
        <v>21024</v>
      </c>
      <c r="G8" s="77">
        <f>hours_day*days_year*Power_Usage*No_Machines</f>
        <v>21024</v>
      </c>
      <c r="H8" s="77">
        <f>hours_day*days_year*Power_Usage*No_Machines</f>
        <v>21024</v>
      </c>
      <c r="I8" s="77">
        <f>hours_day*days_year*Power_Usage*No_Machines</f>
        <v>21024</v>
      </c>
      <c r="J8" s="78">
        <f>hours_day*days_year*Power_Usage*No_Machines</f>
        <v>21024</v>
      </c>
      <c r="K8" s="36"/>
    </row>
    <row r="9" spans="2:11" ht="15.75" thickBot="1">
      <c r="B9" s="35"/>
      <c r="C9" s="68" t="s">
        <v>65</v>
      </c>
      <c r="D9" s="79" t="s">
        <v>67</v>
      </c>
      <c r="E9" s="80">
        <v>0</v>
      </c>
      <c r="F9" s="81">
        <f>No_Machines*hours_day*days_year*Power_Usage*year1_energy_cost</f>
        <v>1715.5584000000001</v>
      </c>
      <c r="G9" s="81">
        <f>No_Machines*hours_day*days_year*Power_Usage*year2_energy_cost</f>
        <v>1749.8695680000003</v>
      </c>
      <c r="H9" s="81">
        <f>No_Machines*hours_day*days_year*Power_Usage*year3_energy_cost</f>
        <v>1784.8669593600002</v>
      </c>
      <c r="I9" s="81">
        <f>No_Machines*hours_day*days_year*Power_Usage*year4_energy_cost</f>
        <v>1820.5642985472002</v>
      </c>
      <c r="J9" s="82">
        <f>No_Machines*hours_day*days_year*Power_Usage*year5_energy_cost</f>
        <v>1856.9755845181442</v>
      </c>
      <c r="K9" s="36"/>
    </row>
    <row r="10" spans="2:11" ht="15.75" thickBot="1">
      <c r="B10" s="35"/>
      <c r="C10" s="418"/>
      <c r="D10" s="419"/>
      <c r="E10" s="419"/>
      <c r="F10" s="419"/>
      <c r="G10" s="419"/>
      <c r="H10" s="419"/>
      <c r="I10" s="419"/>
      <c r="J10" s="420"/>
      <c r="K10" s="36"/>
    </row>
    <row r="11" spans="2:11" ht="15">
      <c r="B11" s="35"/>
      <c r="C11" s="84"/>
      <c r="D11" s="85" t="s">
        <v>69</v>
      </c>
      <c r="E11" s="76">
        <v>0</v>
      </c>
      <c r="F11" s="77">
        <f>(1-energy_reduction_factor)*'5.Projected Savings'!F8</f>
        <v>11352.960000000001</v>
      </c>
      <c r="G11" s="77">
        <f>(1-energy_reduction_factor)*'5.Projected Savings'!G8</f>
        <v>11352.960000000001</v>
      </c>
      <c r="H11" s="77">
        <f>(1-energy_reduction_factor)*'5.Projected Savings'!H8</f>
        <v>11352.960000000001</v>
      </c>
      <c r="I11" s="77">
        <f>(1-energy_reduction_factor)*'5.Projected Savings'!I8</f>
        <v>11352.960000000001</v>
      </c>
      <c r="J11" s="78">
        <f>(1-energy_reduction_factor)*'5.Projected Savings'!J8</f>
        <v>11352.960000000001</v>
      </c>
      <c r="K11" s="36"/>
    </row>
    <row r="12" spans="2:11" ht="15.75" thickBot="1">
      <c r="B12" s="35"/>
      <c r="C12" s="68" t="s">
        <v>65</v>
      </c>
      <c r="D12" s="79" t="s">
        <v>70</v>
      </c>
      <c r="E12" s="80">
        <v>0</v>
      </c>
      <c r="F12" s="81">
        <f>F11*year1_energy_cost</f>
        <v>926.4015360000002</v>
      </c>
      <c r="G12" s="81">
        <f>G11*year2_energy_cost</f>
        <v>944.9295667200003</v>
      </c>
      <c r="H12" s="81">
        <f>H11*year3_energy_cost</f>
        <v>963.8281580544002</v>
      </c>
      <c r="I12" s="81">
        <f>I11*year4_energy_cost</f>
        <v>983.1047212154881</v>
      </c>
      <c r="J12" s="82">
        <f>J11*year5_energy_cost</f>
        <v>1002.7668156397979</v>
      </c>
      <c r="K12" s="36"/>
    </row>
    <row r="13" spans="2:11" ht="15.75" thickBot="1">
      <c r="B13" s="35"/>
      <c r="C13" s="418"/>
      <c r="D13" s="419"/>
      <c r="E13" s="419"/>
      <c r="F13" s="419"/>
      <c r="G13" s="419"/>
      <c r="H13" s="419"/>
      <c r="I13" s="419"/>
      <c r="J13" s="420"/>
      <c r="K13" s="36"/>
    </row>
    <row r="14" spans="2:11" ht="15">
      <c r="B14" s="35"/>
      <c r="C14" s="84"/>
      <c r="D14" s="85" t="s">
        <v>71</v>
      </c>
      <c r="E14" s="76">
        <v>0</v>
      </c>
      <c r="F14" s="77">
        <f aca="true" t="shared" si="0" ref="F14:J15">F8-F11</f>
        <v>9671.039999999999</v>
      </c>
      <c r="G14" s="77">
        <f t="shared" si="0"/>
        <v>9671.039999999999</v>
      </c>
      <c r="H14" s="77">
        <f t="shared" si="0"/>
        <v>9671.039999999999</v>
      </c>
      <c r="I14" s="77">
        <f t="shared" si="0"/>
        <v>9671.039999999999</v>
      </c>
      <c r="J14" s="78">
        <f t="shared" si="0"/>
        <v>9671.039999999999</v>
      </c>
      <c r="K14" s="36"/>
    </row>
    <row r="15" spans="2:11" ht="15">
      <c r="B15" s="35"/>
      <c r="C15" s="86"/>
      <c r="D15" s="87" t="s">
        <v>72</v>
      </c>
      <c r="E15" s="88">
        <v>0</v>
      </c>
      <c r="F15" s="89">
        <f t="shared" si="0"/>
        <v>789.1568639999999</v>
      </c>
      <c r="G15" s="89">
        <f t="shared" si="0"/>
        <v>804.94000128</v>
      </c>
      <c r="H15" s="89">
        <f t="shared" si="0"/>
        <v>821.0388013056</v>
      </c>
      <c r="I15" s="89">
        <f t="shared" si="0"/>
        <v>837.4595773317121</v>
      </c>
      <c r="J15" s="90">
        <f t="shared" si="0"/>
        <v>854.2087688783463</v>
      </c>
      <c r="K15" s="36"/>
    </row>
    <row r="16" spans="2:11" ht="15.75" thickBot="1">
      <c r="B16" s="35"/>
      <c r="C16" s="68" t="s">
        <v>66</v>
      </c>
      <c r="D16" s="91" t="s">
        <v>73</v>
      </c>
      <c r="E16" s="80">
        <f>(Sensor_cost+(instal_time*labour_cost))*No_Machines</f>
        <v>1293.27</v>
      </c>
      <c r="F16" s="81">
        <v>0</v>
      </c>
      <c r="G16" s="81">
        <v>0</v>
      </c>
      <c r="H16" s="81">
        <v>0</v>
      </c>
      <c r="I16" s="81">
        <v>0</v>
      </c>
      <c r="J16" s="82">
        <f>(Sensor_cost+(instal_time*labour_cost))*No_Machines</f>
        <v>1293.27</v>
      </c>
      <c r="K16" s="36"/>
    </row>
    <row r="17" spans="2:11" ht="15.75" thickBot="1">
      <c r="B17" s="35"/>
      <c r="C17" s="418"/>
      <c r="D17" s="419"/>
      <c r="E17" s="419"/>
      <c r="F17" s="419"/>
      <c r="G17" s="419"/>
      <c r="H17" s="419"/>
      <c r="I17" s="419"/>
      <c r="J17" s="420"/>
      <c r="K17" s="36"/>
    </row>
    <row r="18" spans="2:11" ht="15">
      <c r="B18" s="35"/>
      <c r="C18" s="84"/>
      <c r="D18" s="85" t="s">
        <v>84</v>
      </c>
      <c r="E18" s="92">
        <f aca="true" t="shared" si="1" ref="E18:J18">E16</f>
        <v>1293.27</v>
      </c>
      <c r="F18" s="93">
        <f t="shared" si="1"/>
        <v>0</v>
      </c>
      <c r="G18" s="93">
        <f t="shared" si="1"/>
        <v>0</v>
      </c>
      <c r="H18" s="93">
        <f t="shared" si="1"/>
        <v>0</v>
      </c>
      <c r="I18" s="93">
        <f t="shared" si="1"/>
        <v>0</v>
      </c>
      <c r="J18" s="94">
        <f t="shared" si="1"/>
        <v>1293.27</v>
      </c>
      <c r="K18" s="36"/>
    </row>
    <row r="19" spans="2:11" ht="15.75" thickBot="1">
      <c r="B19" s="35"/>
      <c r="C19" s="86"/>
      <c r="D19" s="95" t="s">
        <v>83</v>
      </c>
      <c r="E19" s="96">
        <f aca="true" t="shared" si="2" ref="E19:J19">E15</f>
        <v>0</v>
      </c>
      <c r="F19" s="97">
        <f t="shared" si="2"/>
        <v>789.1568639999999</v>
      </c>
      <c r="G19" s="97">
        <f t="shared" si="2"/>
        <v>804.94000128</v>
      </c>
      <c r="H19" s="97">
        <f t="shared" si="2"/>
        <v>821.0388013056</v>
      </c>
      <c r="I19" s="97">
        <f t="shared" si="2"/>
        <v>837.4595773317121</v>
      </c>
      <c r="J19" s="98">
        <f t="shared" si="2"/>
        <v>854.2087688783463</v>
      </c>
      <c r="K19" s="36"/>
    </row>
    <row r="20" spans="2:11" ht="15.75" thickTop="1">
      <c r="B20" s="35"/>
      <c r="C20" s="84"/>
      <c r="D20" s="85" t="s">
        <v>81</v>
      </c>
      <c r="E20" s="99">
        <f aca="true" t="shared" si="3" ref="E20:J20">E19-E18</f>
        <v>-1293.27</v>
      </c>
      <c r="F20" s="100">
        <f t="shared" si="3"/>
        <v>789.1568639999999</v>
      </c>
      <c r="G20" s="100">
        <f t="shared" si="3"/>
        <v>804.94000128</v>
      </c>
      <c r="H20" s="100">
        <f t="shared" si="3"/>
        <v>821.0388013056</v>
      </c>
      <c r="I20" s="100">
        <f t="shared" si="3"/>
        <v>837.4595773317121</v>
      </c>
      <c r="J20" s="101">
        <f t="shared" si="3"/>
        <v>-439.0612311216537</v>
      </c>
      <c r="K20" s="36"/>
    </row>
    <row r="21" spans="2:11" ht="15">
      <c r="B21" s="35"/>
      <c r="C21" s="86"/>
      <c r="D21" s="87" t="s">
        <v>82</v>
      </c>
      <c r="E21" s="88">
        <f>E20</f>
        <v>-1293.27</v>
      </c>
      <c r="F21" s="89">
        <f>E21+F20</f>
        <v>-504.11313600000005</v>
      </c>
      <c r="G21" s="89">
        <f>F21+G20</f>
        <v>300.82686528</v>
      </c>
      <c r="H21" s="89">
        <f>G21+H20</f>
        <v>1121.8656665856001</v>
      </c>
      <c r="I21" s="89">
        <f>H21+I20</f>
        <v>1959.3252439173123</v>
      </c>
      <c r="J21" s="90">
        <f>I21+J20</f>
        <v>1520.2640127956586</v>
      </c>
      <c r="K21" s="36"/>
    </row>
    <row r="22" spans="2:11" ht="15">
      <c r="B22" s="35"/>
      <c r="C22" s="69" t="s">
        <v>60</v>
      </c>
      <c r="D22" s="102" t="s">
        <v>80</v>
      </c>
      <c r="E22" s="103"/>
      <c r="F22" s="104">
        <f>'6.Assumptions&amp;References'!J34</f>
        <v>0.0049</v>
      </c>
      <c r="G22" s="104">
        <f>'6.Assumptions&amp;References'!K34</f>
        <v>0.0206</v>
      </c>
      <c r="H22" s="104">
        <f>'6.Assumptions&amp;References'!L34</f>
        <v>0.0326</v>
      </c>
      <c r="I22" s="104">
        <f>'6.Assumptions&amp;References'!M34</f>
        <v>0.0369</v>
      </c>
      <c r="J22" s="105">
        <f>'6.Assumptions&amp;References'!N34</f>
        <v>0.0369</v>
      </c>
      <c r="K22" s="36"/>
    </row>
    <row r="23" spans="2:11" ht="15">
      <c r="B23" s="35"/>
      <c r="C23" s="86"/>
      <c r="D23" s="87" t="s">
        <v>85</v>
      </c>
      <c r="E23" s="88">
        <f>E20</f>
        <v>-1293.27</v>
      </c>
      <c r="F23" s="89">
        <f>F20/(1+(F22))</f>
        <v>785.3088506319036</v>
      </c>
      <c r="G23" s="89">
        <f>G20/(1+G22)/(1+F22/100)</f>
        <v>788.6542829242638</v>
      </c>
      <c r="H23" s="89">
        <f>H20/((1+(H22/100))*(1+(G22/100))*(1+(F22/100)))</f>
        <v>820.5619782974392</v>
      </c>
      <c r="I23" s="89">
        <f>I20/((1+(I22/100))*(1+(H22/100))*(1+(F22/100))*(1+(G22/100)))</f>
        <v>836.6644886670698</v>
      </c>
      <c r="J23" s="90">
        <f>J20/((1+(J22/100))*(1+(I22/100))*(1+(F22/100))*(1+(H22/100))*(1+(G22/100)))</f>
        <v>-438.48258393412675</v>
      </c>
      <c r="K23" s="36"/>
    </row>
    <row r="24" spans="2:11" ht="15.75" thickBot="1">
      <c r="B24" s="35"/>
      <c r="C24" s="106"/>
      <c r="D24" s="79" t="s">
        <v>86</v>
      </c>
      <c r="E24" s="80">
        <f>E23</f>
        <v>-1293.27</v>
      </c>
      <c r="F24" s="81">
        <f>E24+F23</f>
        <v>-507.96114936809636</v>
      </c>
      <c r="G24" s="81">
        <f>F24+G23</f>
        <v>280.6931335561675</v>
      </c>
      <c r="H24" s="81">
        <f>G24+H23</f>
        <v>1101.2551118536066</v>
      </c>
      <c r="I24" s="81">
        <f>H24+I23</f>
        <v>1937.9196005206763</v>
      </c>
      <c r="J24" s="82">
        <f>I24+J23</f>
        <v>1499.4370165865496</v>
      </c>
      <c r="K24" s="36"/>
    </row>
    <row r="25" spans="2:11" ht="14.25" customHeight="1" thickBot="1">
      <c r="B25" s="35"/>
      <c r="C25" s="418"/>
      <c r="D25" s="419"/>
      <c r="E25" s="419"/>
      <c r="F25" s="419"/>
      <c r="G25" s="419"/>
      <c r="H25" s="419"/>
      <c r="I25" s="419"/>
      <c r="J25" s="420"/>
      <c r="K25" s="36"/>
    </row>
    <row r="26" spans="2:11" ht="14.25" customHeight="1" thickBot="1">
      <c r="B26" s="35"/>
      <c r="C26" s="83"/>
      <c r="D26" s="83"/>
      <c r="E26" s="83"/>
      <c r="F26" s="83"/>
      <c r="G26" s="83"/>
      <c r="H26" s="83"/>
      <c r="I26" s="83"/>
      <c r="J26" s="83"/>
      <c r="K26" s="36"/>
    </row>
    <row r="27" spans="2:11" ht="14.25" customHeight="1" thickBot="1">
      <c r="B27" s="35"/>
      <c r="C27" s="83"/>
      <c r="D27" s="107"/>
      <c r="E27" s="416" t="s">
        <v>110</v>
      </c>
      <c r="F27" s="417"/>
      <c r="G27"/>
      <c r="H27"/>
      <c r="I27" s="83"/>
      <c r="J27" s="83"/>
      <c r="K27" s="36"/>
    </row>
    <row r="28" spans="2:11" ht="14.25" customHeight="1">
      <c r="B28" s="35"/>
      <c r="C28" s="83"/>
      <c r="D28" s="154" t="s">
        <v>79</v>
      </c>
      <c r="E28" s="414">
        <f>J24</f>
        <v>1499.4370165865496</v>
      </c>
      <c r="F28" s="415"/>
      <c r="G28"/>
      <c r="H28"/>
      <c r="I28" s="83"/>
      <c r="J28" s="83"/>
      <c r="K28" s="36"/>
    </row>
    <row r="29" spans="2:11" ht="14.25" customHeight="1">
      <c r="B29" s="35"/>
      <c r="C29" s="83"/>
      <c r="D29" s="193" t="s">
        <v>78</v>
      </c>
      <c r="E29" s="412">
        <f>IRR(E20:J20,0.1)</f>
        <v>0.46400866226047044</v>
      </c>
      <c r="F29" s="413"/>
      <c r="G29"/>
      <c r="H29"/>
      <c r="I29" s="83"/>
      <c r="J29" s="83"/>
      <c r="K29" s="36"/>
    </row>
    <row r="30" spans="2:11" ht="14.25" customHeight="1" thickBot="1">
      <c r="B30" s="35"/>
      <c r="C30" s="83"/>
      <c r="D30" s="194" t="s">
        <v>87</v>
      </c>
      <c r="E30" s="410">
        <f>E18/AVERAGE(F19:J19)</f>
        <v>1.574545554122537</v>
      </c>
      <c r="F30" s="411"/>
      <c r="G30"/>
      <c r="H30"/>
      <c r="I30" s="83"/>
      <c r="J30" s="83"/>
      <c r="K30" s="36"/>
    </row>
    <row r="31" spans="2:11" ht="14.25" customHeight="1" thickBot="1">
      <c r="B31" s="35"/>
      <c r="C31" s="83"/>
      <c r="D31" s="83"/>
      <c r="E31" s="83"/>
      <c r="F31" s="83"/>
      <c r="G31" s="83"/>
      <c r="H31" s="83"/>
      <c r="I31" s="83"/>
      <c r="J31" s="83"/>
      <c r="K31" s="36"/>
    </row>
    <row r="32" spans="2:11" ht="12.75" customHeight="1" thickBot="1">
      <c r="B32" s="35"/>
      <c r="C32" s="402"/>
      <c r="D32" s="403"/>
      <c r="E32" s="404"/>
      <c r="F32" s="404"/>
      <c r="G32" s="404"/>
      <c r="H32" s="404"/>
      <c r="I32" s="404"/>
      <c r="J32" s="405"/>
      <c r="K32" s="36"/>
    </row>
    <row r="33" spans="2:11" s="60" customFormat="1" ht="15">
      <c r="B33" s="54"/>
      <c r="C33" s="195" t="s">
        <v>88</v>
      </c>
      <c r="D33" s="196" t="s">
        <v>31</v>
      </c>
      <c r="E33" s="197">
        <f>'6.Assumptions&amp;References'!$D$41</f>
        <v>0.24</v>
      </c>
      <c r="F33" s="198">
        <f>'6.Assumptions&amp;References'!$D$41</f>
        <v>0.24</v>
      </c>
      <c r="G33" s="198">
        <f>'6.Assumptions&amp;References'!$D$41</f>
        <v>0.24</v>
      </c>
      <c r="H33" s="198">
        <f>'6.Assumptions&amp;References'!$D$41</f>
        <v>0.24</v>
      </c>
      <c r="I33" s="198">
        <f>'6.Assumptions&amp;References'!$D$41</f>
        <v>0.24</v>
      </c>
      <c r="J33" s="199">
        <f>'6.Assumptions&amp;References'!$D$41</f>
        <v>0.24</v>
      </c>
      <c r="K33" s="59"/>
    </row>
    <row r="34" spans="2:11" s="60" customFormat="1" ht="18">
      <c r="B34" s="54"/>
      <c r="C34" s="108"/>
      <c r="D34" s="87" t="s">
        <v>74</v>
      </c>
      <c r="E34" s="200">
        <f aca="true" t="shared" si="4" ref="E34:J34">E8*E33</f>
        <v>0</v>
      </c>
      <c r="F34" s="201">
        <f t="shared" si="4"/>
        <v>5045.76</v>
      </c>
      <c r="G34" s="201">
        <f t="shared" si="4"/>
        <v>5045.76</v>
      </c>
      <c r="H34" s="201">
        <f t="shared" si="4"/>
        <v>5045.76</v>
      </c>
      <c r="I34" s="201">
        <f t="shared" si="4"/>
        <v>5045.76</v>
      </c>
      <c r="J34" s="202">
        <f t="shared" si="4"/>
        <v>5045.76</v>
      </c>
      <c r="K34" s="59"/>
    </row>
    <row r="35" spans="2:11" s="60" customFormat="1" ht="15">
      <c r="B35" s="54"/>
      <c r="C35" s="108"/>
      <c r="D35" s="87" t="s">
        <v>75</v>
      </c>
      <c r="E35" s="200">
        <f aca="true" t="shared" si="5" ref="E35:J35">E11*E33</f>
        <v>0</v>
      </c>
      <c r="F35" s="201">
        <f t="shared" si="5"/>
        <v>2724.7104</v>
      </c>
      <c r="G35" s="201">
        <f t="shared" si="5"/>
        <v>2724.7104</v>
      </c>
      <c r="H35" s="201">
        <f t="shared" si="5"/>
        <v>2724.7104</v>
      </c>
      <c r="I35" s="201">
        <f t="shared" si="5"/>
        <v>2724.7104</v>
      </c>
      <c r="J35" s="202">
        <f t="shared" si="5"/>
        <v>2724.7104</v>
      </c>
      <c r="K35" s="59"/>
    </row>
    <row r="36" spans="2:11" s="60" customFormat="1" ht="15">
      <c r="B36" s="54"/>
      <c r="C36" s="108"/>
      <c r="D36" s="87" t="s">
        <v>76</v>
      </c>
      <c r="E36" s="200">
        <f aca="true" t="shared" si="6" ref="E36:J36">E34-E35</f>
        <v>0</v>
      </c>
      <c r="F36" s="201">
        <f t="shared" si="6"/>
        <v>2321.0496000000003</v>
      </c>
      <c r="G36" s="201">
        <f t="shared" si="6"/>
        <v>2321.0496000000003</v>
      </c>
      <c r="H36" s="201">
        <f t="shared" si="6"/>
        <v>2321.0496000000003</v>
      </c>
      <c r="I36" s="201">
        <f t="shared" si="6"/>
        <v>2321.0496000000003</v>
      </c>
      <c r="J36" s="202">
        <f t="shared" si="6"/>
        <v>2321.0496000000003</v>
      </c>
      <c r="K36" s="59"/>
    </row>
    <row r="37" spans="2:11" s="60" customFormat="1" ht="15.75" thickBot="1">
      <c r="B37" s="54"/>
      <c r="C37" s="109"/>
      <c r="D37" s="110" t="s">
        <v>77</v>
      </c>
      <c r="E37" s="203">
        <f>E36</f>
        <v>0</v>
      </c>
      <c r="F37" s="204">
        <f>F36+E37</f>
        <v>2321.0496000000003</v>
      </c>
      <c r="G37" s="204">
        <f>G36+F37</f>
        <v>4642.099200000001</v>
      </c>
      <c r="H37" s="204">
        <f>H36+G37</f>
        <v>6963.148800000001</v>
      </c>
      <c r="I37" s="204">
        <f>I36+H37</f>
        <v>9284.198400000001</v>
      </c>
      <c r="J37" s="205">
        <f>J36+I37</f>
        <v>11605.248000000001</v>
      </c>
      <c r="K37" s="59"/>
    </row>
    <row r="38" spans="2:11" ht="15.75" thickBot="1">
      <c r="B38" s="65"/>
      <c r="C38" s="111"/>
      <c r="D38" s="66"/>
      <c r="E38" s="66"/>
      <c r="F38" s="66"/>
      <c r="G38" s="66"/>
      <c r="H38" s="66"/>
      <c r="I38" s="66"/>
      <c r="J38" s="66"/>
      <c r="K38" s="67"/>
    </row>
  </sheetData>
  <sheetProtection password="E7B2" sheet="1"/>
  <mergeCells count="12">
    <mergeCell ref="C17:J17"/>
    <mergeCell ref="C25:J25"/>
    <mergeCell ref="C32:J32"/>
    <mergeCell ref="I3:J3"/>
    <mergeCell ref="E3:H3"/>
    <mergeCell ref="C5:J5"/>
    <mergeCell ref="E30:F30"/>
    <mergeCell ref="E29:F29"/>
    <mergeCell ref="E28:F28"/>
    <mergeCell ref="E27:F27"/>
    <mergeCell ref="C10:J10"/>
    <mergeCell ref="C13:J13"/>
  </mergeCells>
  <hyperlinks>
    <hyperlink ref="C9" location="Assump1" display="Assump1"/>
    <hyperlink ref="C12" location="Assump1" display="Assump1"/>
    <hyperlink ref="C16" location="Assump4" display="Assump4"/>
    <hyperlink ref="C22" location="Assump7" display="Assump7"/>
    <hyperlink ref="C33" location="Assump10" display="Assump10"/>
    <hyperlink ref="D3" location="'1.Home'!A1" display="Please review the disclaimer on the Home tab."/>
  </hyperlinks>
  <printOptions/>
  <pageMargins left="0.7" right="0.7" top="0.75" bottom="0.75" header="0.3" footer="0.3"/>
  <pageSetup horizontalDpi="600" verticalDpi="600" orientation="landscape" paperSize="5" scale="69" r:id="rId1"/>
  <headerFooter alignWithMargins="0">
    <oddHeader>&amp;L&amp;F&amp;R&amp;A</oddHeader>
    <oddFooter>&amp;LLast modified by user: &amp;D&amp;RPage &amp;P of &amp;N</oddFooter>
  </headerFooter>
  <rowBreaks count="1" manualBreakCount="1">
    <brk id="44" max="255" man="1"/>
  </rowBreaks>
</worksheet>
</file>

<file path=xl/worksheets/sheet6.xml><?xml version="1.0" encoding="utf-8"?>
<worksheet xmlns="http://schemas.openxmlformats.org/spreadsheetml/2006/main" xmlns:r="http://schemas.openxmlformats.org/officeDocument/2006/relationships">
  <dimension ref="B2:T72"/>
  <sheetViews>
    <sheetView workbookViewId="0" topLeftCell="A1">
      <selection activeCell="W7" sqref="W7"/>
    </sheetView>
  </sheetViews>
  <sheetFormatPr defaultColWidth="8.7109375" defaultRowHeight="15"/>
  <cols>
    <col min="1" max="2" width="3.00390625" style="113" customWidth="1"/>
    <col min="3" max="3" width="4.7109375" style="113" customWidth="1"/>
    <col min="4" max="4" width="6.7109375" style="113" customWidth="1"/>
    <col min="5" max="19" width="8.28125" style="113" customWidth="1"/>
    <col min="20" max="20" width="3.00390625" style="113" customWidth="1"/>
    <col min="21" max="21" width="6.00390625" style="113" customWidth="1"/>
    <col min="22" max="22" width="7.28125" style="113" customWidth="1"/>
    <col min="23" max="23" width="6.7109375" style="113" customWidth="1"/>
    <col min="24" max="25" width="6.140625" style="113" bestFit="1" customWidth="1"/>
    <col min="26" max="27" width="6.140625" style="113" customWidth="1"/>
    <col min="28" max="29" width="6.421875" style="113" bestFit="1" customWidth="1"/>
    <col min="30" max="30" width="9.7109375" style="113" bestFit="1" customWidth="1"/>
    <col min="31" max="16384" width="8.7109375" style="113" customWidth="1"/>
  </cols>
  <sheetData>
    <row r="1" ht="15.75" thickBot="1"/>
    <row r="2" spans="2:20" ht="15">
      <c r="B2" s="114"/>
      <c r="C2" s="115"/>
      <c r="D2" s="115"/>
      <c r="E2" s="115"/>
      <c r="F2" s="115"/>
      <c r="G2" s="115"/>
      <c r="H2" s="115"/>
      <c r="I2" s="115"/>
      <c r="J2" s="115"/>
      <c r="K2" s="115"/>
      <c r="L2" s="115"/>
      <c r="M2" s="115"/>
      <c r="N2" s="115"/>
      <c r="O2" s="115"/>
      <c r="P2" s="115"/>
      <c r="Q2" s="115"/>
      <c r="R2" s="115"/>
      <c r="S2" s="115"/>
      <c r="T2" s="116"/>
    </row>
    <row r="3" spans="2:20" ht="15">
      <c r="B3" s="117"/>
      <c r="C3" s="325" t="s">
        <v>52</v>
      </c>
      <c r="D3" s="374"/>
      <c r="E3" s="374"/>
      <c r="F3" s="374"/>
      <c r="G3" s="326"/>
      <c r="H3" s="321" t="s">
        <v>54</v>
      </c>
      <c r="I3" s="322"/>
      <c r="J3" s="322"/>
      <c r="K3" s="322"/>
      <c r="L3" s="322"/>
      <c r="M3" s="375"/>
      <c r="N3" s="319" t="s">
        <v>62</v>
      </c>
      <c r="O3" s="320"/>
      <c r="P3" s="320"/>
      <c r="Q3" s="320"/>
      <c r="R3" s="428">
        <f>'1.Home'!H10</f>
        <v>40708</v>
      </c>
      <c r="S3" s="429"/>
      <c r="T3" s="118"/>
    </row>
    <row r="4" spans="2:20" ht="15.75" thickBot="1">
      <c r="B4" s="117"/>
      <c r="C4" s="119"/>
      <c r="D4" s="119"/>
      <c r="E4" s="119"/>
      <c r="F4" s="119"/>
      <c r="G4" s="119"/>
      <c r="H4" s="119"/>
      <c r="I4" s="119"/>
      <c r="J4" s="119"/>
      <c r="K4" s="119"/>
      <c r="L4" s="119"/>
      <c r="M4" s="119"/>
      <c r="N4" s="119"/>
      <c r="O4" s="119"/>
      <c r="P4" s="119"/>
      <c r="Q4" s="119"/>
      <c r="R4" s="119"/>
      <c r="S4" s="119"/>
      <c r="T4" s="118"/>
    </row>
    <row r="5" spans="2:20" ht="19.5" thickBot="1">
      <c r="B5" s="117"/>
      <c r="C5" s="307" t="s">
        <v>21</v>
      </c>
      <c r="D5" s="308"/>
      <c r="E5" s="308"/>
      <c r="F5" s="308"/>
      <c r="G5" s="308"/>
      <c r="H5" s="308"/>
      <c r="I5" s="308"/>
      <c r="J5" s="308"/>
      <c r="K5" s="308"/>
      <c r="L5" s="308"/>
      <c r="M5" s="308"/>
      <c r="N5" s="308"/>
      <c r="O5" s="308"/>
      <c r="P5" s="308"/>
      <c r="Q5" s="308"/>
      <c r="R5" s="308"/>
      <c r="S5" s="309"/>
      <c r="T5" s="118"/>
    </row>
    <row r="6" spans="2:20" ht="18.75" customHeight="1">
      <c r="B6" s="117"/>
      <c r="C6" s="421" t="s">
        <v>64</v>
      </c>
      <c r="D6" s="422"/>
      <c r="E6" s="422"/>
      <c r="F6" s="422"/>
      <c r="G6" s="422"/>
      <c r="H6" s="422"/>
      <c r="I6" s="422"/>
      <c r="J6" s="422"/>
      <c r="K6" s="422"/>
      <c r="L6" s="422"/>
      <c r="M6" s="422"/>
      <c r="N6" s="422"/>
      <c r="O6" s="422"/>
      <c r="P6" s="422"/>
      <c r="Q6" s="422"/>
      <c r="R6" s="422"/>
      <c r="S6" s="423"/>
      <c r="T6" s="118"/>
    </row>
    <row r="7" spans="2:20" ht="15.75" thickBot="1">
      <c r="B7" s="117"/>
      <c r="C7" s="424"/>
      <c r="D7" s="425"/>
      <c r="E7" s="425"/>
      <c r="F7" s="425"/>
      <c r="G7" s="425"/>
      <c r="H7" s="425"/>
      <c r="I7" s="425"/>
      <c r="J7" s="425"/>
      <c r="K7" s="425"/>
      <c r="L7" s="425"/>
      <c r="M7" s="425"/>
      <c r="N7" s="425"/>
      <c r="O7" s="425"/>
      <c r="P7" s="425"/>
      <c r="Q7" s="425"/>
      <c r="R7" s="425"/>
      <c r="S7" s="426"/>
      <c r="T7" s="118"/>
    </row>
    <row r="8" spans="2:20" ht="15.75" thickBot="1">
      <c r="B8" s="117"/>
      <c r="C8" s="119"/>
      <c r="D8" s="427"/>
      <c r="E8" s="427"/>
      <c r="F8" s="119"/>
      <c r="G8" s="119"/>
      <c r="H8" s="119"/>
      <c r="I8" s="119"/>
      <c r="J8" s="119"/>
      <c r="K8" s="119"/>
      <c r="L8" s="119"/>
      <c r="M8" s="119"/>
      <c r="N8" s="119"/>
      <c r="O8" s="119"/>
      <c r="P8" s="119"/>
      <c r="Q8" s="119"/>
      <c r="R8" s="119"/>
      <c r="S8" s="119"/>
      <c r="T8" s="118"/>
    </row>
    <row r="9" spans="2:20" ht="15.75" customHeight="1">
      <c r="B9" s="117"/>
      <c r="C9" s="368">
        <v>1</v>
      </c>
      <c r="D9" s="442">
        <v>0.08</v>
      </c>
      <c r="E9" s="479" t="s">
        <v>118</v>
      </c>
      <c r="F9" s="480"/>
      <c r="G9" s="480"/>
      <c r="H9" s="480"/>
      <c r="I9" s="480"/>
      <c r="J9" s="480"/>
      <c r="K9" s="480"/>
      <c r="L9" s="480"/>
      <c r="M9" s="480"/>
      <c r="N9" s="480"/>
      <c r="O9" s="480"/>
      <c r="P9" s="480"/>
      <c r="Q9" s="480"/>
      <c r="R9" s="480"/>
      <c r="S9" s="481"/>
      <c r="T9" s="118"/>
    </row>
    <row r="10" spans="2:20" ht="15.75" customHeight="1">
      <c r="B10" s="117"/>
      <c r="C10" s="365"/>
      <c r="D10" s="443"/>
      <c r="E10" s="458" t="s">
        <v>119</v>
      </c>
      <c r="F10" s="468"/>
      <c r="G10" s="468"/>
      <c r="H10" s="468"/>
      <c r="I10" s="468"/>
      <c r="J10" s="468"/>
      <c r="K10" s="468"/>
      <c r="L10" s="468"/>
      <c r="M10" s="468"/>
      <c r="N10" s="468"/>
      <c r="O10" s="468"/>
      <c r="P10" s="468"/>
      <c r="Q10" s="468"/>
      <c r="R10" s="468"/>
      <c r="S10" s="469"/>
      <c r="T10" s="118"/>
    </row>
    <row r="11" spans="2:20" ht="15.75" customHeight="1">
      <c r="B11" s="117"/>
      <c r="C11" s="365">
        <v>2</v>
      </c>
      <c r="D11" s="437">
        <v>0.46</v>
      </c>
      <c r="E11" s="431" t="s">
        <v>111</v>
      </c>
      <c r="F11" s="432"/>
      <c r="G11" s="432"/>
      <c r="H11" s="432"/>
      <c r="I11" s="432"/>
      <c r="J11" s="432"/>
      <c r="K11" s="432"/>
      <c r="L11" s="432"/>
      <c r="M11" s="432"/>
      <c r="N11" s="432"/>
      <c r="O11" s="432"/>
      <c r="P11" s="432"/>
      <c r="Q11" s="432"/>
      <c r="R11" s="432"/>
      <c r="S11" s="433"/>
      <c r="T11" s="118"/>
    </row>
    <row r="12" spans="2:20" ht="15.75" customHeight="1">
      <c r="B12" s="117"/>
      <c r="C12" s="365"/>
      <c r="D12" s="437"/>
      <c r="E12" s="430"/>
      <c r="F12" s="290"/>
      <c r="G12" s="290"/>
      <c r="H12" s="290"/>
      <c r="I12" s="290"/>
      <c r="J12" s="290"/>
      <c r="K12" s="290"/>
      <c r="L12" s="290"/>
      <c r="M12" s="290"/>
      <c r="N12" s="290"/>
      <c r="O12" s="290"/>
      <c r="P12" s="290"/>
      <c r="Q12" s="290"/>
      <c r="R12" s="290"/>
      <c r="S12" s="291"/>
      <c r="T12" s="118"/>
    </row>
    <row r="13" spans="2:20" ht="15.75" customHeight="1">
      <c r="B13" s="117"/>
      <c r="C13" s="365"/>
      <c r="D13" s="437"/>
      <c r="E13" s="430"/>
      <c r="F13" s="290"/>
      <c r="G13" s="290"/>
      <c r="H13" s="290"/>
      <c r="I13" s="290"/>
      <c r="J13" s="290"/>
      <c r="K13" s="290"/>
      <c r="L13" s="290"/>
      <c r="M13" s="290"/>
      <c r="N13" s="290"/>
      <c r="O13" s="290"/>
      <c r="P13" s="290"/>
      <c r="Q13" s="290"/>
      <c r="R13" s="290"/>
      <c r="S13" s="291"/>
      <c r="T13" s="120"/>
    </row>
    <row r="14" spans="2:20" ht="15.75" customHeight="1">
      <c r="B14" s="117"/>
      <c r="C14" s="365"/>
      <c r="D14" s="437"/>
      <c r="E14" s="455" t="s">
        <v>112</v>
      </c>
      <c r="F14" s="456"/>
      <c r="G14" s="456"/>
      <c r="H14" s="456"/>
      <c r="I14" s="456"/>
      <c r="J14" s="456"/>
      <c r="K14" s="456"/>
      <c r="L14" s="456"/>
      <c r="M14" s="456"/>
      <c r="N14" s="456"/>
      <c r="O14" s="456"/>
      <c r="P14" s="456"/>
      <c r="Q14" s="456"/>
      <c r="R14" s="456"/>
      <c r="S14" s="457"/>
      <c r="T14" s="118"/>
    </row>
    <row r="15" spans="2:20" ht="15.75" customHeight="1">
      <c r="B15" s="117"/>
      <c r="C15" s="365">
        <v>3</v>
      </c>
      <c r="D15" s="438" t="s">
        <v>24</v>
      </c>
      <c r="E15" s="473" t="s">
        <v>117</v>
      </c>
      <c r="F15" s="474"/>
      <c r="G15" s="474"/>
      <c r="H15" s="474"/>
      <c r="I15" s="474"/>
      <c r="J15" s="474"/>
      <c r="K15" s="474"/>
      <c r="L15" s="474"/>
      <c r="M15" s="474"/>
      <c r="N15" s="474"/>
      <c r="O15" s="474"/>
      <c r="P15" s="474"/>
      <c r="Q15" s="474"/>
      <c r="R15" s="474"/>
      <c r="S15" s="475"/>
      <c r="T15" s="118"/>
    </row>
    <row r="16" spans="2:20" ht="15.75" customHeight="1">
      <c r="B16" s="117"/>
      <c r="C16" s="365"/>
      <c r="D16" s="438"/>
      <c r="E16" s="476"/>
      <c r="F16" s="477"/>
      <c r="G16" s="477"/>
      <c r="H16" s="477"/>
      <c r="I16" s="477"/>
      <c r="J16" s="477"/>
      <c r="K16" s="477"/>
      <c r="L16" s="477"/>
      <c r="M16" s="477"/>
      <c r="N16" s="477"/>
      <c r="O16" s="477"/>
      <c r="P16" s="477"/>
      <c r="Q16" s="477"/>
      <c r="R16" s="477"/>
      <c r="S16" s="478"/>
      <c r="T16" s="118"/>
    </row>
    <row r="17" spans="2:20" ht="15.75" customHeight="1">
      <c r="B17" s="117"/>
      <c r="C17" s="365"/>
      <c r="D17" s="438"/>
      <c r="E17" s="458" t="s">
        <v>114</v>
      </c>
      <c r="F17" s="468"/>
      <c r="G17" s="468"/>
      <c r="H17" s="468"/>
      <c r="I17" s="468"/>
      <c r="J17" s="468"/>
      <c r="K17" s="468"/>
      <c r="L17" s="468"/>
      <c r="M17" s="468"/>
      <c r="N17" s="468"/>
      <c r="O17" s="468"/>
      <c r="P17" s="468"/>
      <c r="Q17" s="468"/>
      <c r="R17" s="468"/>
      <c r="S17" s="469"/>
      <c r="T17" s="118"/>
    </row>
    <row r="18" spans="2:20" ht="15.75" customHeight="1">
      <c r="B18" s="117"/>
      <c r="C18" s="365">
        <v>4</v>
      </c>
      <c r="D18" s="366" t="s">
        <v>22</v>
      </c>
      <c r="E18" s="431" t="s">
        <v>113</v>
      </c>
      <c r="F18" s="432"/>
      <c r="G18" s="432"/>
      <c r="H18" s="432"/>
      <c r="I18" s="432"/>
      <c r="J18" s="432"/>
      <c r="K18" s="432"/>
      <c r="L18" s="432"/>
      <c r="M18" s="432"/>
      <c r="N18" s="432"/>
      <c r="O18" s="432"/>
      <c r="P18" s="432"/>
      <c r="Q18" s="432"/>
      <c r="R18" s="432"/>
      <c r="S18" s="433"/>
      <c r="T18" s="118"/>
    </row>
    <row r="19" spans="2:20" ht="15.75" customHeight="1">
      <c r="B19" s="117"/>
      <c r="C19" s="365"/>
      <c r="D19" s="366"/>
      <c r="E19" s="430"/>
      <c r="F19" s="290"/>
      <c r="G19" s="290"/>
      <c r="H19" s="290"/>
      <c r="I19" s="290"/>
      <c r="J19" s="290"/>
      <c r="K19" s="290"/>
      <c r="L19" s="290"/>
      <c r="M19" s="290"/>
      <c r="N19" s="290"/>
      <c r="O19" s="290"/>
      <c r="P19" s="290"/>
      <c r="Q19" s="290"/>
      <c r="R19" s="290"/>
      <c r="S19" s="291"/>
      <c r="T19" s="118"/>
    </row>
    <row r="20" spans="2:20" ht="15.75" customHeight="1">
      <c r="B20" s="117"/>
      <c r="C20" s="365"/>
      <c r="D20" s="366"/>
      <c r="E20" s="430"/>
      <c r="F20" s="290"/>
      <c r="G20" s="290"/>
      <c r="H20" s="290"/>
      <c r="I20" s="290"/>
      <c r="J20" s="290"/>
      <c r="K20" s="290"/>
      <c r="L20" s="290"/>
      <c r="M20" s="290"/>
      <c r="N20" s="290"/>
      <c r="O20" s="290"/>
      <c r="P20" s="290"/>
      <c r="Q20" s="290"/>
      <c r="R20" s="290"/>
      <c r="S20" s="291"/>
      <c r="T20" s="118"/>
    </row>
    <row r="21" spans="2:20" ht="15.75" customHeight="1">
      <c r="B21" s="117"/>
      <c r="C21" s="365"/>
      <c r="D21" s="366"/>
      <c r="E21" s="459" t="s">
        <v>114</v>
      </c>
      <c r="F21" s="460"/>
      <c r="G21" s="460"/>
      <c r="H21" s="460"/>
      <c r="I21" s="460"/>
      <c r="J21" s="460"/>
      <c r="K21" s="460"/>
      <c r="L21" s="460"/>
      <c r="M21" s="460"/>
      <c r="N21" s="460"/>
      <c r="O21" s="460"/>
      <c r="P21" s="460"/>
      <c r="Q21" s="460"/>
      <c r="R21" s="460"/>
      <c r="S21" s="461"/>
      <c r="T21" s="118"/>
    </row>
    <row r="22" spans="2:20" ht="15.75" customHeight="1">
      <c r="B22" s="117"/>
      <c r="C22" s="365">
        <v>5</v>
      </c>
      <c r="D22" s="444">
        <v>30.13</v>
      </c>
      <c r="E22" s="431" t="s">
        <v>115</v>
      </c>
      <c r="F22" s="432"/>
      <c r="G22" s="432"/>
      <c r="H22" s="432"/>
      <c r="I22" s="432"/>
      <c r="J22" s="432"/>
      <c r="K22" s="432"/>
      <c r="L22" s="432"/>
      <c r="M22" s="432"/>
      <c r="N22" s="432"/>
      <c r="O22" s="432"/>
      <c r="P22" s="432"/>
      <c r="Q22" s="432"/>
      <c r="R22" s="432"/>
      <c r="S22" s="433"/>
      <c r="T22" s="118"/>
    </row>
    <row r="23" spans="2:20" ht="15.75" customHeight="1">
      <c r="B23" s="117"/>
      <c r="C23" s="365"/>
      <c r="D23" s="445"/>
      <c r="E23" s="430"/>
      <c r="F23" s="290"/>
      <c r="G23" s="290"/>
      <c r="H23" s="290"/>
      <c r="I23" s="290"/>
      <c r="J23" s="290"/>
      <c r="K23" s="290"/>
      <c r="L23" s="290"/>
      <c r="M23" s="290"/>
      <c r="N23" s="290"/>
      <c r="O23" s="290"/>
      <c r="P23" s="290"/>
      <c r="Q23" s="290"/>
      <c r="R23" s="290"/>
      <c r="S23" s="291"/>
      <c r="T23" s="118"/>
    </row>
    <row r="24" spans="2:20" ht="15.75" customHeight="1">
      <c r="B24" s="117"/>
      <c r="C24" s="365"/>
      <c r="D24" s="445"/>
      <c r="E24" s="458" t="s">
        <v>116</v>
      </c>
      <c r="F24" s="453"/>
      <c r="G24" s="453"/>
      <c r="H24" s="453"/>
      <c r="I24" s="453"/>
      <c r="J24" s="453"/>
      <c r="K24" s="453"/>
      <c r="L24" s="453"/>
      <c r="M24" s="453"/>
      <c r="N24" s="453"/>
      <c r="O24" s="453"/>
      <c r="P24" s="453"/>
      <c r="Q24" s="453"/>
      <c r="R24" s="453"/>
      <c r="S24" s="454"/>
      <c r="T24" s="118"/>
    </row>
    <row r="25" spans="2:20" ht="15.75" customHeight="1">
      <c r="B25" s="117"/>
      <c r="C25" s="365">
        <v>6</v>
      </c>
      <c r="D25" s="435">
        <v>0.5</v>
      </c>
      <c r="E25" s="431" t="s">
        <v>120</v>
      </c>
      <c r="F25" s="432"/>
      <c r="G25" s="432"/>
      <c r="H25" s="432"/>
      <c r="I25" s="432"/>
      <c r="J25" s="432"/>
      <c r="K25" s="432"/>
      <c r="L25" s="432"/>
      <c r="M25" s="432"/>
      <c r="N25" s="432"/>
      <c r="O25" s="432"/>
      <c r="P25" s="432"/>
      <c r="Q25" s="432"/>
      <c r="R25" s="432"/>
      <c r="S25" s="433"/>
      <c r="T25" s="118"/>
    </row>
    <row r="26" spans="2:20" ht="15.75" customHeight="1">
      <c r="B26" s="117"/>
      <c r="C26" s="365"/>
      <c r="D26" s="435"/>
      <c r="E26" s="430"/>
      <c r="F26" s="290"/>
      <c r="G26" s="290"/>
      <c r="H26" s="290"/>
      <c r="I26" s="290"/>
      <c r="J26" s="290"/>
      <c r="K26" s="290"/>
      <c r="L26" s="290"/>
      <c r="M26" s="290"/>
      <c r="N26" s="290"/>
      <c r="O26" s="290"/>
      <c r="P26" s="290"/>
      <c r="Q26" s="290"/>
      <c r="R26" s="290"/>
      <c r="S26" s="291"/>
      <c r="T26" s="118"/>
    </row>
    <row r="27" spans="2:20" ht="15.75" customHeight="1">
      <c r="B27" s="117"/>
      <c r="C27" s="365"/>
      <c r="D27" s="435"/>
      <c r="E27" s="458" t="s">
        <v>114</v>
      </c>
      <c r="F27" s="453"/>
      <c r="G27" s="453"/>
      <c r="H27" s="453"/>
      <c r="I27" s="453"/>
      <c r="J27" s="453"/>
      <c r="K27" s="453"/>
      <c r="L27" s="453"/>
      <c r="M27" s="453"/>
      <c r="N27" s="453"/>
      <c r="O27" s="453"/>
      <c r="P27" s="453"/>
      <c r="Q27" s="453"/>
      <c r="R27" s="453"/>
      <c r="S27" s="454"/>
      <c r="T27" s="118"/>
    </row>
    <row r="28" spans="2:20" ht="15" customHeight="1">
      <c r="B28" s="117"/>
      <c r="C28" s="365">
        <v>7</v>
      </c>
      <c r="D28" s="325"/>
      <c r="E28" s="431" t="s">
        <v>63</v>
      </c>
      <c r="F28" s="432"/>
      <c r="G28" s="432"/>
      <c r="H28" s="432"/>
      <c r="I28" s="432"/>
      <c r="J28" s="432"/>
      <c r="K28" s="432"/>
      <c r="L28" s="432"/>
      <c r="M28" s="432"/>
      <c r="N28" s="432"/>
      <c r="O28" s="432"/>
      <c r="P28" s="432"/>
      <c r="Q28" s="432"/>
      <c r="R28" s="432"/>
      <c r="S28" s="433"/>
      <c r="T28" s="118"/>
    </row>
    <row r="29" spans="2:20" ht="15">
      <c r="B29" s="117"/>
      <c r="C29" s="365"/>
      <c r="D29" s="325"/>
      <c r="E29" s="430"/>
      <c r="F29" s="290"/>
      <c r="G29" s="290"/>
      <c r="H29" s="290"/>
      <c r="I29" s="290"/>
      <c r="J29" s="290"/>
      <c r="K29" s="290"/>
      <c r="L29" s="290"/>
      <c r="M29" s="290"/>
      <c r="N29" s="290"/>
      <c r="O29" s="290"/>
      <c r="P29" s="290"/>
      <c r="Q29" s="290"/>
      <c r="R29" s="290"/>
      <c r="S29" s="291"/>
      <c r="T29" s="118"/>
    </row>
    <row r="30" spans="2:20" ht="15">
      <c r="B30" s="117"/>
      <c r="C30" s="365"/>
      <c r="D30" s="325"/>
      <c r="E30" s="430"/>
      <c r="F30" s="290"/>
      <c r="G30" s="290"/>
      <c r="H30" s="290"/>
      <c r="I30" s="290"/>
      <c r="J30" s="290"/>
      <c r="K30" s="290"/>
      <c r="L30" s="290"/>
      <c r="M30" s="290"/>
      <c r="N30" s="290"/>
      <c r="O30" s="290"/>
      <c r="P30" s="290"/>
      <c r="Q30" s="290"/>
      <c r="R30" s="290"/>
      <c r="S30" s="291"/>
      <c r="T30" s="118"/>
    </row>
    <row r="31" spans="2:20" ht="15" customHeight="1">
      <c r="B31" s="117"/>
      <c r="C31" s="439"/>
      <c r="D31" s="441"/>
      <c r="E31" s="462" t="s">
        <v>121</v>
      </c>
      <c r="F31" s="463"/>
      <c r="G31" s="463"/>
      <c r="H31" s="463"/>
      <c r="I31" s="463"/>
      <c r="J31" s="463"/>
      <c r="K31" s="463"/>
      <c r="L31" s="463"/>
      <c r="M31" s="463"/>
      <c r="N31" s="463"/>
      <c r="O31" s="463"/>
      <c r="P31" s="463"/>
      <c r="Q31" s="463"/>
      <c r="R31" s="463"/>
      <c r="S31" s="464"/>
      <c r="T31" s="118"/>
    </row>
    <row r="32" spans="2:20" ht="15.75" thickBot="1">
      <c r="B32" s="117"/>
      <c r="C32" s="439"/>
      <c r="D32" s="441"/>
      <c r="E32" s="166"/>
      <c r="F32" s="167"/>
      <c r="G32" s="167"/>
      <c r="H32" s="167"/>
      <c r="I32" s="167"/>
      <c r="J32" s="167"/>
      <c r="K32" s="167"/>
      <c r="L32" s="167"/>
      <c r="M32" s="167"/>
      <c r="N32" s="167"/>
      <c r="O32" s="165"/>
      <c r="P32" s="168"/>
      <c r="Q32" s="168"/>
      <c r="R32" s="168"/>
      <c r="S32" s="169"/>
      <c r="T32" s="118"/>
    </row>
    <row r="33" spans="2:20" ht="15.75" thickBot="1">
      <c r="B33" s="117"/>
      <c r="C33" s="439"/>
      <c r="D33" s="441"/>
      <c r="E33" s="170"/>
      <c r="F33" s="171"/>
      <c r="G33" s="171"/>
      <c r="H33" s="171"/>
      <c r="I33" s="171"/>
      <c r="J33" s="172" t="s">
        <v>4</v>
      </c>
      <c r="K33" s="173" t="s">
        <v>5</v>
      </c>
      <c r="L33" s="173" t="s">
        <v>1</v>
      </c>
      <c r="M33" s="173" t="s">
        <v>2</v>
      </c>
      <c r="N33" s="174" t="s">
        <v>3</v>
      </c>
      <c r="O33" s="175"/>
      <c r="P33" s="175"/>
      <c r="Q33" s="175"/>
      <c r="R33" s="175"/>
      <c r="S33" s="176"/>
      <c r="T33" s="118"/>
    </row>
    <row r="34" spans="2:20" ht="15.75" thickBot="1">
      <c r="B34" s="117"/>
      <c r="C34" s="439"/>
      <c r="D34" s="441"/>
      <c r="E34" s="170"/>
      <c r="F34" s="171"/>
      <c r="G34" s="171"/>
      <c r="H34" s="171"/>
      <c r="I34" s="171"/>
      <c r="J34" s="177">
        <f>0.49/100</f>
        <v>0.0049</v>
      </c>
      <c r="K34" s="122">
        <f>2.06/100</f>
        <v>0.0206</v>
      </c>
      <c r="L34" s="122">
        <f>3.26/100</f>
        <v>0.0326</v>
      </c>
      <c r="M34" s="122">
        <f>3.69/100</f>
        <v>0.0369</v>
      </c>
      <c r="N34" s="122">
        <f>3.69/100</f>
        <v>0.0369</v>
      </c>
      <c r="O34" s="175"/>
      <c r="P34" s="175"/>
      <c r="Q34" s="175"/>
      <c r="R34" s="175"/>
      <c r="S34" s="176"/>
      <c r="T34" s="118"/>
    </row>
    <row r="35" spans="2:20" ht="15">
      <c r="B35" s="117"/>
      <c r="C35" s="439"/>
      <c r="D35" s="441"/>
      <c r="E35" s="178"/>
      <c r="F35" s="168"/>
      <c r="G35" s="168"/>
      <c r="H35" s="168"/>
      <c r="I35" s="168"/>
      <c r="J35" s="179"/>
      <c r="K35" s="179"/>
      <c r="L35" s="179"/>
      <c r="M35" s="179"/>
      <c r="N35" s="179"/>
      <c r="O35" s="179"/>
      <c r="P35" s="179"/>
      <c r="Q35" s="179"/>
      <c r="R35" s="179"/>
      <c r="S35" s="180"/>
      <c r="T35" s="118"/>
    </row>
    <row r="36" spans="2:20" ht="15" customHeight="1">
      <c r="B36" s="117"/>
      <c r="C36" s="365">
        <v>8</v>
      </c>
      <c r="D36" s="437">
        <v>0.02</v>
      </c>
      <c r="E36" s="473" t="s">
        <v>124</v>
      </c>
      <c r="F36" s="474"/>
      <c r="G36" s="474"/>
      <c r="H36" s="474"/>
      <c r="I36" s="474"/>
      <c r="J36" s="474"/>
      <c r="K36" s="474"/>
      <c r="L36" s="474"/>
      <c r="M36" s="474"/>
      <c r="N36" s="474"/>
      <c r="O36" s="474"/>
      <c r="P36" s="474"/>
      <c r="Q36" s="474"/>
      <c r="R36" s="474"/>
      <c r="S36" s="475"/>
      <c r="T36" s="118"/>
    </row>
    <row r="37" spans="2:20" ht="15">
      <c r="B37" s="117"/>
      <c r="C37" s="365"/>
      <c r="D37" s="440"/>
      <c r="E37" s="458" t="s">
        <v>125</v>
      </c>
      <c r="F37" s="468"/>
      <c r="G37" s="468"/>
      <c r="H37" s="468"/>
      <c r="I37" s="468"/>
      <c r="J37" s="468"/>
      <c r="K37" s="468"/>
      <c r="L37" s="468"/>
      <c r="M37" s="468"/>
      <c r="N37" s="468"/>
      <c r="O37" s="468"/>
      <c r="P37" s="468"/>
      <c r="Q37" s="468"/>
      <c r="R37" s="468"/>
      <c r="S37" s="469"/>
      <c r="T37" s="118"/>
    </row>
    <row r="38" spans="2:20" ht="15" customHeight="1">
      <c r="B38" s="117"/>
      <c r="C38" s="365">
        <v>9</v>
      </c>
      <c r="D38" s="437">
        <v>0.02</v>
      </c>
      <c r="E38" s="473" t="s">
        <v>126</v>
      </c>
      <c r="F38" s="474"/>
      <c r="G38" s="474"/>
      <c r="H38" s="474"/>
      <c r="I38" s="474"/>
      <c r="J38" s="474"/>
      <c r="K38" s="474"/>
      <c r="L38" s="474"/>
      <c r="M38" s="474"/>
      <c r="N38" s="474"/>
      <c r="O38" s="474"/>
      <c r="P38" s="474"/>
      <c r="Q38" s="474"/>
      <c r="R38" s="474"/>
      <c r="S38" s="475"/>
      <c r="T38" s="118"/>
    </row>
    <row r="39" spans="2:20" ht="16.5" customHeight="1">
      <c r="B39" s="117"/>
      <c r="C39" s="365"/>
      <c r="D39" s="440"/>
      <c r="E39" s="470" t="s">
        <v>127</v>
      </c>
      <c r="F39" s="471"/>
      <c r="G39" s="471"/>
      <c r="H39" s="471"/>
      <c r="I39" s="471"/>
      <c r="J39" s="471"/>
      <c r="K39" s="471"/>
      <c r="L39" s="471"/>
      <c r="M39" s="471"/>
      <c r="N39" s="471"/>
      <c r="O39" s="471"/>
      <c r="P39" s="471"/>
      <c r="Q39" s="471"/>
      <c r="R39" s="471"/>
      <c r="S39" s="472"/>
      <c r="T39" s="118"/>
    </row>
    <row r="40" spans="2:20" ht="15.75" customHeight="1" hidden="1" thickBot="1">
      <c r="B40" s="117"/>
      <c r="C40" s="365"/>
      <c r="D40" s="440"/>
      <c r="E40" s="465"/>
      <c r="F40" s="466"/>
      <c r="G40" s="466"/>
      <c r="H40" s="466"/>
      <c r="I40" s="466"/>
      <c r="J40" s="466"/>
      <c r="K40" s="466"/>
      <c r="L40" s="466"/>
      <c r="M40" s="466"/>
      <c r="N40" s="466"/>
      <c r="O40" s="466"/>
      <c r="P40" s="466"/>
      <c r="Q40" s="466"/>
      <c r="R40" s="466"/>
      <c r="S40" s="467"/>
      <c r="T40" s="118"/>
    </row>
    <row r="41" spans="2:20" ht="15.75" customHeight="1">
      <c r="B41" s="117"/>
      <c r="C41" s="365">
        <v>10</v>
      </c>
      <c r="D41" s="435">
        <v>0.24</v>
      </c>
      <c r="E41" s="447" t="s">
        <v>122</v>
      </c>
      <c r="F41" s="448"/>
      <c r="G41" s="448"/>
      <c r="H41" s="448"/>
      <c r="I41" s="448"/>
      <c r="J41" s="448"/>
      <c r="K41" s="448"/>
      <c r="L41" s="448"/>
      <c r="M41" s="448"/>
      <c r="N41" s="448"/>
      <c r="O41" s="448"/>
      <c r="P41" s="448"/>
      <c r="Q41" s="448"/>
      <c r="R41" s="448"/>
      <c r="S41" s="449"/>
      <c r="T41" s="118"/>
    </row>
    <row r="42" spans="2:20" ht="15.75" customHeight="1">
      <c r="B42" s="117"/>
      <c r="C42" s="365"/>
      <c r="D42" s="435"/>
      <c r="E42" s="450"/>
      <c r="F42" s="451"/>
      <c r="G42" s="451"/>
      <c r="H42" s="451"/>
      <c r="I42" s="451"/>
      <c r="J42" s="451"/>
      <c r="K42" s="451"/>
      <c r="L42" s="451"/>
      <c r="M42" s="451"/>
      <c r="N42" s="451"/>
      <c r="O42" s="451"/>
      <c r="P42" s="451"/>
      <c r="Q42" s="451"/>
      <c r="R42" s="451"/>
      <c r="S42" s="452"/>
      <c r="T42" s="118"/>
    </row>
    <row r="43" spans="2:20" ht="15.75" customHeight="1">
      <c r="B43" s="117"/>
      <c r="C43" s="365"/>
      <c r="D43" s="435"/>
      <c r="E43" s="450"/>
      <c r="F43" s="451"/>
      <c r="G43" s="451"/>
      <c r="H43" s="451"/>
      <c r="I43" s="451"/>
      <c r="J43" s="451"/>
      <c r="K43" s="451"/>
      <c r="L43" s="451"/>
      <c r="M43" s="451"/>
      <c r="N43" s="451"/>
      <c r="O43" s="451"/>
      <c r="P43" s="451"/>
      <c r="Q43" s="451"/>
      <c r="R43" s="451"/>
      <c r="S43" s="452"/>
      <c r="T43" s="118"/>
    </row>
    <row r="44" spans="2:20" ht="15.75" customHeight="1" thickBot="1">
      <c r="B44" s="117"/>
      <c r="C44" s="434"/>
      <c r="D44" s="436"/>
      <c r="E44" s="482" t="s">
        <v>123</v>
      </c>
      <c r="F44" s="483"/>
      <c r="G44" s="483"/>
      <c r="H44" s="483"/>
      <c r="I44" s="483"/>
      <c r="J44" s="483"/>
      <c r="K44" s="483"/>
      <c r="L44" s="483"/>
      <c r="M44" s="483"/>
      <c r="N44" s="483"/>
      <c r="O44" s="483"/>
      <c r="P44" s="483"/>
      <c r="Q44" s="483"/>
      <c r="R44" s="483"/>
      <c r="S44" s="484"/>
      <c r="T44" s="118"/>
    </row>
    <row r="45" spans="2:20" ht="15.75" thickBot="1">
      <c r="B45" s="123"/>
      <c r="C45" s="124"/>
      <c r="D45" s="124"/>
      <c r="E45" s="124"/>
      <c r="F45" s="124"/>
      <c r="G45" s="124"/>
      <c r="H45" s="124"/>
      <c r="I45" s="124"/>
      <c r="J45" s="124"/>
      <c r="K45" s="124"/>
      <c r="L45" s="124"/>
      <c r="M45" s="124"/>
      <c r="N45" s="124"/>
      <c r="O45" s="124"/>
      <c r="P45" s="124"/>
      <c r="Q45" s="124"/>
      <c r="R45" s="124"/>
      <c r="S45" s="124"/>
      <c r="T45" s="125"/>
    </row>
    <row r="58" spans="3:15" ht="15.75">
      <c r="C58" s="126"/>
      <c r="D58" s="126"/>
      <c r="E58" s="126"/>
      <c r="F58" s="127"/>
      <c r="G58" s="126"/>
      <c r="H58" s="126"/>
      <c r="I58" s="126"/>
      <c r="J58" s="126"/>
      <c r="K58" s="126"/>
      <c r="L58" s="126"/>
      <c r="M58" s="126"/>
      <c r="N58" s="126"/>
      <c r="O58" s="126"/>
    </row>
    <row r="59" spans="3:15" ht="15.75">
      <c r="C59" s="126"/>
      <c r="D59" s="126"/>
      <c r="E59" s="126"/>
      <c r="F59" s="127"/>
      <c r="G59" s="126"/>
      <c r="H59" s="126"/>
      <c r="I59" s="126"/>
      <c r="J59" s="126"/>
      <c r="K59" s="126"/>
      <c r="L59" s="126"/>
      <c r="M59" s="126"/>
      <c r="N59" s="126"/>
      <c r="O59" s="126"/>
    </row>
    <row r="60" spans="3:15" ht="15.75">
      <c r="C60" s="126"/>
      <c r="D60" s="128"/>
      <c r="E60" s="126"/>
      <c r="F60" s="126"/>
      <c r="G60" s="126"/>
      <c r="H60" s="126"/>
      <c r="I60" s="126"/>
      <c r="J60" s="126"/>
      <c r="K60" s="126"/>
      <c r="L60" s="126"/>
      <c r="M60" s="126"/>
      <c r="N60" s="126"/>
      <c r="O60" s="126"/>
    </row>
    <row r="61" spans="3:15" ht="15.75">
      <c r="C61" s="126"/>
      <c r="D61" s="126"/>
      <c r="E61" s="128"/>
      <c r="F61" s="126"/>
      <c r="G61" s="126"/>
      <c r="H61" s="126"/>
      <c r="I61" s="126"/>
      <c r="J61" s="126"/>
      <c r="K61" s="126"/>
      <c r="L61" s="126"/>
      <c r="M61" s="126"/>
      <c r="N61" s="126"/>
      <c r="O61" s="126"/>
    </row>
    <row r="62" spans="3:16" ht="15.75">
      <c r="C62" s="126"/>
      <c r="D62" s="126"/>
      <c r="E62" s="126"/>
      <c r="F62" s="128"/>
      <c r="G62" s="126"/>
      <c r="H62" s="126"/>
      <c r="I62" s="126"/>
      <c r="J62" s="126"/>
      <c r="K62" s="126"/>
      <c r="L62" s="126"/>
      <c r="M62" s="126"/>
      <c r="N62" s="126"/>
      <c r="O62" s="126"/>
      <c r="P62" s="126"/>
    </row>
    <row r="63" spans="3:16" ht="15.75">
      <c r="C63" s="126"/>
      <c r="D63" s="126"/>
      <c r="E63" s="126"/>
      <c r="F63" s="129"/>
      <c r="G63" s="126"/>
      <c r="H63" s="126"/>
      <c r="I63" s="126"/>
      <c r="J63" s="126"/>
      <c r="K63" s="126"/>
      <c r="L63" s="126"/>
      <c r="M63" s="126"/>
      <c r="N63" s="126"/>
      <c r="O63" s="126"/>
      <c r="P63" s="126"/>
    </row>
    <row r="64" spans="3:16" ht="15.75">
      <c r="C64" s="130"/>
      <c r="D64" s="131"/>
      <c r="E64" s="126"/>
      <c r="F64" s="128"/>
      <c r="G64" s="126"/>
      <c r="H64" s="126"/>
      <c r="I64" s="126"/>
      <c r="J64" s="126"/>
      <c r="K64" s="126"/>
      <c r="L64" s="126"/>
      <c r="M64" s="126"/>
      <c r="N64" s="126"/>
      <c r="O64" s="126"/>
      <c r="P64" s="126"/>
    </row>
    <row r="65" spans="3:16" ht="15.75">
      <c r="C65" s="126"/>
      <c r="D65" s="131"/>
      <c r="E65" s="126"/>
      <c r="F65" s="127"/>
      <c r="G65" s="126"/>
      <c r="H65" s="126"/>
      <c r="I65" s="126"/>
      <c r="J65" s="126"/>
      <c r="K65" s="126"/>
      <c r="L65" s="126"/>
      <c r="M65" s="126"/>
      <c r="N65" s="126"/>
      <c r="O65" s="126"/>
      <c r="P65" s="126"/>
    </row>
    <row r="66" spans="3:16" ht="15.75">
      <c r="C66" s="126"/>
      <c r="D66" s="126"/>
      <c r="E66" s="126"/>
      <c r="F66" s="128"/>
      <c r="G66" s="126"/>
      <c r="H66" s="126"/>
      <c r="I66" s="126"/>
      <c r="J66" s="126"/>
      <c r="K66" s="126"/>
      <c r="L66" s="126"/>
      <c r="M66" s="126"/>
      <c r="N66" s="126"/>
      <c r="O66" s="126"/>
      <c r="P66" s="126"/>
    </row>
    <row r="67" spans="3:16" ht="15.75">
      <c r="C67" s="126"/>
      <c r="D67" s="126"/>
      <c r="E67" s="126"/>
      <c r="F67" s="129"/>
      <c r="G67" s="126"/>
      <c r="H67" s="126"/>
      <c r="I67" s="126"/>
      <c r="J67" s="126"/>
      <c r="K67" s="126"/>
      <c r="L67" s="126"/>
      <c r="M67" s="126"/>
      <c r="N67" s="126"/>
      <c r="O67" s="126"/>
      <c r="P67" s="126"/>
    </row>
    <row r="68" spans="3:16" ht="15.75">
      <c r="C68" s="132"/>
      <c r="D68" s="131"/>
      <c r="E68" s="126"/>
      <c r="F68" s="127"/>
      <c r="G68" s="126"/>
      <c r="H68" s="126"/>
      <c r="I68" s="126"/>
      <c r="J68" s="126"/>
      <c r="K68" s="126"/>
      <c r="L68" s="126"/>
      <c r="M68" s="126"/>
      <c r="N68" s="126"/>
      <c r="O68" s="126"/>
      <c r="P68" s="126"/>
    </row>
    <row r="69" ht="15.75">
      <c r="P69" s="126"/>
    </row>
    <row r="70" ht="15.75">
      <c r="P70" s="126"/>
    </row>
    <row r="71" ht="15.75">
      <c r="P71" s="126"/>
    </row>
    <row r="72" ht="15.75">
      <c r="P72" s="126"/>
    </row>
  </sheetData>
  <sheetProtection password="E7B2" sheet="1"/>
  <mergeCells count="47">
    <mergeCell ref="E41:S43"/>
    <mergeCell ref="E44:S44"/>
    <mergeCell ref="E37:S37"/>
    <mergeCell ref="E36:S36"/>
    <mergeCell ref="E39:S39"/>
    <mergeCell ref="E38:S38"/>
    <mergeCell ref="E11:S13"/>
    <mergeCell ref="E14:S14"/>
    <mergeCell ref="E18:S20"/>
    <mergeCell ref="E21:S21"/>
    <mergeCell ref="E22:S23"/>
    <mergeCell ref="E24:S24"/>
    <mergeCell ref="E17:S17"/>
    <mergeCell ref="E15:S16"/>
    <mergeCell ref="C11:C14"/>
    <mergeCell ref="C9:C10"/>
    <mergeCell ref="D9:D10"/>
    <mergeCell ref="C22:C24"/>
    <mergeCell ref="D22:D24"/>
    <mergeCell ref="C25:C27"/>
    <mergeCell ref="D36:D37"/>
    <mergeCell ref="C38:C40"/>
    <mergeCell ref="D38:D40"/>
    <mergeCell ref="D25:D27"/>
    <mergeCell ref="D18:D21"/>
    <mergeCell ref="C18:C21"/>
    <mergeCell ref="D28:D35"/>
    <mergeCell ref="C36:C37"/>
    <mergeCell ref="C41:C44"/>
    <mergeCell ref="D41:D44"/>
    <mergeCell ref="D11:D14"/>
    <mergeCell ref="C15:C17"/>
    <mergeCell ref="D15:D17"/>
    <mergeCell ref="C28:C35"/>
    <mergeCell ref="E31:S31"/>
    <mergeCell ref="E28:S30"/>
    <mergeCell ref="E25:S26"/>
    <mergeCell ref="E27:S27"/>
    <mergeCell ref="C5:S5"/>
    <mergeCell ref="C6:S7"/>
    <mergeCell ref="C3:G3"/>
    <mergeCell ref="H3:M3"/>
    <mergeCell ref="D8:E8"/>
    <mergeCell ref="R3:S3"/>
    <mergeCell ref="N3:Q3"/>
    <mergeCell ref="E10:S10"/>
    <mergeCell ref="E9:S9"/>
  </mergeCells>
  <hyperlinks>
    <hyperlink ref="H3:M3" location="'1.Home'!A1" display="Please review the disclaimer on the Home tab."/>
    <hyperlink ref="E14:S14" r:id="rId1" display="(Retrieved Feb 7, 2010) http://www.vendingmiserstore.com/p2150/usat_vending_miser_master_unit_model_vm150.php"/>
    <hyperlink ref="E21:S21" r:id="rId2" display="http://www.vendingmiserstore.com/p2150/usat_vending_miser_master_unit_model_vm150.php"/>
    <hyperlink ref="E24" r:id="rId3" display="http://www.hrsdc.gc.ca/eng/labour/employment_standards/contracts/schedule/ontario/toronto_zone/schedule.shtml"/>
    <hyperlink ref="E17" r:id="rId4" display="http://www.vendingmiserstore.com/p2150/usat_vending_miser_master_unit_model_vm150.php"/>
    <hyperlink ref="E10" r:id="rId5" display="http://www.energyshop.com/es/prices/ON/eleON.cfm?ldc_id=348&amp; "/>
    <hyperlink ref="E27" r:id="rId6" display="http://www.vendingmiserstore.com/p2150/usat_vending_miser_master_unit_model_vm150.php"/>
    <hyperlink ref="E31:S31" r:id="rId7" display="Bank of Canada's Website: (Retrieved Feb 7, 2010) www.bankofcanada.ca/en/rates/bonds.html"/>
    <hyperlink ref="E44:S44" r:id="rId8" display="http://www.eia.doe.gov/cneaf/electricity/page/co2_report/co2emiss.pdf  http://www.powerauthority.on.ca/Report_Static/1139.htm"/>
    <hyperlink ref="E37" r:id="rId9" display="www.rateinflation.com/inflation-rate/canada-historical-inflation-rate.php?form=canir"/>
    <hyperlink ref="E39" r:id="rId10" display="http://www.bankofcanada.ca/en/inflation/index.html"/>
  </hyperlinks>
  <printOptions/>
  <pageMargins left="0.7086614173228346" right="0.7086614173228346" top="0.7480314960629921" bottom="0.7480314960629921" header="0.31496062992125984" footer="0.31496062992125984"/>
  <pageSetup horizontalDpi="600" verticalDpi="600" orientation="portrait" scale="65" r:id="rId11"/>
  <headerFooter alignWithMargins="0">
    <oddHeader>&amp;L&amp;F&amp;R&amp;A</oddHeader>
    <oddFooter>&amp;LLast modified by user: &amp;D&amp;RPage &amp;P of &amp;N</oddFooter>
  </headerFooter>
  <rowBreaks count="1" manualBreakCount="1">
    <brk id="44" min="2" max="18"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 Gennings</dc:creator>
  <cp:keywords/>
  <dc:description/>
  <cp:lastModifiedBy>Matt Urquhart</cp:lastModifiedBy>
  <cp:lastPrinted>2010-02-16T20:44:20Z</cp:lastPrinted>
  <dcterms:created xsi:type="dcterms:W3CDTF">2010-02-05T01:10:12Z</dcterms:created>
  <dcterms:modified xsi:type="dcterms:W3CDTF">2011-06-15T06:22:26Z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