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05" windowWidth="10005" windowHeight="7005" activeTab="0"/>
  </bookViews>
  <sheets>
    <sheet name="Scope" sheetId="1" r:id="rId1"/>
    <sheet name="ICE SOURCE INFORMATION" sheetId="2" state="hidden" r:id="rId2"/>
    <sheet name="Method 1" sheetId="3" r:id="rId3"/>
    <sheet name="Method 2" sheetId="4" r:id="rId4"/>
    <sheet name="ICE_v2_Summary_Tables" sheetId="5" state="hidden" r:id="rId5"/>
    <sheet name="Constants" sheetId="6" state="hidden" r:id="rId6"/>
    <sheet name="Results" sheetId="7" r:id="rId7"/>
  </sheets>
  <definedNames>
    <definedName name="Aggregate">'ICE_v2_Summary_Tables'!$C$6</definedName>
    <definedName name="Aluminium">'ICE_v2_Summary_Tables'!$C$8:$C$19</definedName>
    <definedName name="Asphalt">'ICE_v2_Summary_Tables'!$C$21:$C$25</definedName>
    <definedName name="Bitumen">'ICE_v2_Summary_Tables'!$C$27</definedName>
    <definedName name="Brass">'ICE_v2_Summary_Tables'!$C$29:$C$31</definedName>
    <definedName name="Bricks">'ICE_v2_Summary_Tables'!$C$33:$C$35</definedName>
    <definedName name="Bronze">'ICE_v2_Summary_Tables'!$C$37</definedName>
    <definedName name="Carpet">'ICE_v2_Summary_Tables'!$C$39:$C$56</definedName>
    <definedName name="Cement">'ICE_v2_Summary_Tables'!$C$58:$C$75</definedName>
    <definedName name="Ceramics">'ICE_v2_Summary_Tables'!$C$77:$C$80</definedName>
    <definedName name="Clay">'ICE_v2_Summary_Tables'!$C$82:$C$86</definedName>
    <definedName name="Concrete">'ICE_v2_Summary_Tables'!$C$88:$C$118</definedName>
    <definedName name="Copper">'ICE_v2_Summary_Tables'!$C$171:$C$175</definedName>
    <definedName name="Electrical_Power_Generation">'ICE_v2_Summary_Tables'!$C$177:$C$178</definedName>
    <definedName name="Fossil_Fuels">'ICE_v2_Summary_Tables'!$C$180:$C$182</definedName>
    <definedName name="Glass">'ICE_v2_Summary_Tables'!$C$184:$C$187</definedName>
    <definedName name="Insulation">'ICE_v2_Summary_Tables'!$C$189:$C$202</definedName>
    <definedName name="Iron">'ICE_v2_Summary_Tables'!$C$204</definedName>
    <definedName name="Lead">'ICE_v2_Summary_Tables'!$C$206:$C$208</definedName>
    <definedName name="Lime">'ICE_v2_Summary_Tables'!$C$210</definedName>
    <definedName name="Linoleum">'ICE_v2_Summary_Tables'!$C$212</definedName>
    <definedName name="Miscellaneous">'ICE_v2_Summary_Tables'!$C$214:$C$251</definedName>
    <definedName name="Paint">'ICE_v2_Summary_Tables'!$C$253:$C$258</definedName>
    <definedName name="Paper">'ICE_v2_Summary_Tables'!$C$260:$C$263</definedName>
    <definedName name="Plaster">'ICE_v2_Summary_Tables'!$C$265:$C$266</definedName>
    <definedName name="Plastics">'ICE_v2_Summary_Tables'!$C$268:$C$290</definedName>
    <definedName name="_xlnm.Print_Area" localSheetId="2">'Method 1'!$B$1:$R$31</definedName>
    <definedName name="_xlnm.Print_Area" localSheetId="6">'Results'!$A$1:$X$63</definedName>
    <definedName name="_xlnm.Print_Area" localSheetId="0">'Scope'!$E$1:$I$27</definedName>
    <definedName name="PV_Modules">'ICE_v2_Summary_Tables'!$C$385:$C$387</definedName>
    <definedName name="Roads">'ICE_v2_Summary_Tables'!$C$389:$C$400</definedName>
    <definedName name="Rubber">'ICE_v2_Summary_Tables'!$C$292</definedName>
    <definedName name="Sand">'ICE_v2_Summary_Tables'!$C$294</definedName>
    <definedName name="Sealants_and_Adhesives">'ICE_v2_Summary_Tables'!$C$296:$C$300</definedName>
    <definedName name="Searchable_Materials">'ICE_v2_Summary_Tables'!$A$11:$A$49</definedName>
    <definedName name="Soil">'ICE_v2_Summary_Tables'!$C$302:$C$306</definedName>
    <definedName name="Steel">'ICE_v2_Summary_Tables'!$C$308:$C$346</definedName>
    <definedName name="Stone">'ICE_v2_Summary_Tables'!$C$348:$C$355</definedName>
    <definedName name="Timber">'ICE_v2_Summary_Tables'!$C$357:$C$367</definedName>
    <definedName name="Tin">'ICE_v2_Summary_Tables'!$C$369:$C$370</definedName>
    <definedName name="Titanium">'ICE_v2_Summary_Tables'!$C$372:$C$373</definedName>
    <definedName name="Vinyl_Flooring">'ICE_v2_Summary_Tables'!$C$375:$C$376</definedName>
    <definedName name="Windows">'ICE_v2_Summary_Tables'!$C$404:$C$411</definedName>
    <definedName name="Zinc">'ICE_v2_Summary_Tables'!$C$378:$C$381</definedName>
  </definedNames>
  <calcPr fullCalcOnLoad="1"/>
</workbook>
</file>

<file path=xl/comments5.xml><?xml version="1.0" encoding="utf-8"?>
<comments xmlns="http://schemas.openxmlformats.org/spreadsheetml/2006/main">
  <authors>
    <author>jukes</author>
  </authors>
  <commentList>
    <comment ref="L180" authorId="0">
      <text>
        <r>
          <rPr>
            <b/>
            <sz val="9"/>
            <rFont val="Tahoma"/>
            <family val="2"/>
          </rPr>
          <t>jukes: (per gallon)
USEPA</t>
        </r>
        <r>
          <rPr>
            <sz val="9"/>
            <rFont val="Tahoma"/>
            <family val="2"/>
          </rPr>
          <t>,</t>
        </r>
        <r>
          <rPr>
            <b/>
            <sz val="9"/>
            <rFont val="Tahoma"/>
            <family val="2"/>
          </rPr>
          <t xml:space="preserve"> </t>
        </r>
        <r>
          <rPr>
            <sz val="9"/>
            <rFont val="Tahoma"/>
            <family val="2"/>
          </rPr>
          <t xml:space="preserve">Direct Emissions from Mobile Combustion Sources, </t>
        </r>
        <r>
          <rPr>
            <i/>
            <sz val="9"/>
            <rFont val="Tahoma"/>
            <family val="2"/>
          </rPr>
          <t>CLIMATE LEADERS GREENHOUSE GAS INVENTORY PROTOCOL CORE MODULE GUIDANCE,</t>
        </r>
        <r>
          <rPr>
            <sz val="9"/>
            <rFont val="Tahoma"/>
            <family val="2"/>
          </rPr>
          <t xml:space="preserve"> May 2008, EPA430-K-08-004 www.epa.gov/climateleaders Ofﬁce of Air and Radiation, http://www.epa.gov/climateleadership/documents/resources/mobilesource_guidance.pdf</t>
        </r>
      </text>
    </comment>
    <comment ref="I180" authorId="0">
      <text>
        <r>
          <rPr>
            <b/>
            <sz val="9"/>
            <rFont val="Tahoma"/>
            <family val="2"/>
          </rPr>
          <t>jukes: (per gallon)
USEPA</t>
        </r>
        <r>
          <rPr>
            <sz val="9"/>
            <rFont val="Tahoma"/>
            <family val="2"/>
          </rPr>
          <t>,</t>
        </r>
        <r>
          <rPr>
            <b/>
            <sz val="9"/>
            <rFont val="Tahoma"/>
            <family val="2"/>
          </rPr>
          <t xml:space="preserve"> </t>
        </r>
        <r>
          <rPr>
            <sz val="9"/>
            <rFont val="Tahoma"/>
            <family val="2"/>
          </rPr>
          <t xml:space="preserve">Direct Emissions from Mobile Combustion Sources, </t>
        </r>
        <r>
          <rPr>
            <i/>
            <sz val="9"/>
            <rFont val="Tahoma"/>
            <family val="2"/>
          </rPr>
          <t>CLIMATE LEADERS GREENHOUSE GAS INVENTORY PROTOCOL CORE MODULE GUIDANCE,</t>
        </r>
        <r>
          <rPr>
            <sz val="9"/>
            <rFont val="Tahoma"/>
            <family val="2"/>
          </rPr>
          <t xml:space="preserve"> May 2008, EPA430-K-08-004 www.epa.gov/climateleaders Ofﬁce of Air and Radiation, http://www.epa.gov/climateleadership/documents/resources/mobilesource_guidance.pdf</t>
        </r>
      </text>
    </comment>
    <comment ref="I177" authorId="0">
      <text>
        <r>
          <rPr>
            <b/>
            <sz val="9"/>
            <rFont val="Tahoma"/>
            <family val="2"/>
          </rPr>
          <t>jukes:</t>
        </r>
        <r>
          <rPr>
            <sz val="9"/>
            <rFont val="Tahoma"/>
            <family val="2"/>
          </rPr>
          <t xml:space="preserve">
Estimate Based on info avail. Needs accuracy.</t>
        </r>
      </text>
    </comment>
  </commentList>
</comments>
</file>

<file path=xl/comments6.xml><?xml version="1.0" encoding="utf-8"?>
<comments xmlns="http://schemas.openxmlformats.org/spreadsheetml/2006/main">
  <authors>
    <author>jukes</author>
  </authors>
  <commentList>
    <comment ref="F4" authorId="0">
      <text>
        <r>
          <rPr>
            <b/>
            <sz val="9"/>
            <rFont val="Tahoma"/>
            <family val="2"/>
          </rPr>
          <t>jukes:</t>
        </r>
        <r>
          <rPr>
            <sz val="9"/>
            <rFont val="Tahoma"/>
            <family val="2"/>
          </rPr>
          <t xml:space="preserve">
http://www1.eere.energy.gov/vehiclesandfuels/facts/2009_fotw576.html</t>
        </r>
      </text>
    </comment>
    <comment ref="A7" authorId="0">
      <text>
        <r>
          <rPr>
            <b/>
            <sz val="9"/>
            <rFont val="Tahoma"/>
            <family val="2"/>
          </rPr>
          <t>jukes:</t>
        </r>
        <r>
          <rPr>
            <sz val="9"/>
            <rFont val="Tahoma"/>
            <family val="2"/>
          </rPr>
          <t xml:space="preserve">
http://wiki.answers.com/Q/How_much_can_the_average_American_garbage_truck_hold
2011 Fall Project Data (math works to about 20 tons avg)</t>
        </r>
      </text>
    </comment>
    <comment ref="A9" authorId="0">
      <text>
        <r>
          <rPr>
            <b/>
            <sz val="9"/>
            <rFont val="Tahoma"/>
            <family val="2"/>
          </rPr>
          <t>jukes:</t>
        </r>
        <r>
          <rPr>
            <sz val="9"/>
            <rFont val="Tahoma"/>
            <family val="2"/>
          </rPr>
          <t xml:space="preserve">
http://hypertextbook.com/facts/2006/TatyanaNektalova.shtml</t>
        </r>
      </text>
    </comment>
    <comment ref="A11" authorId="0">
      <text>
        <r>
          <rPr>
            <b/>
            <sz val="9"/>
            <rFont val="Tahoma"/>
            <family val="2"/>
          </rPr>
          <t>jukes:</t>
        </r>
        <r>
          <rPr>
            <sz val="9"/>
            <rFont val="Tahoma"/>
            <family val="2"/>
          </rPr>
          <t xml:space="preserve">
http://www.generatorjoe.net/html/energy.html</t>
        </r>
      </text>
    </comment>
    <comment ref="A12" authorId="0">
      <text>
        <r>
          <rPr>
            <b/>
            <sz val="9"/>
            <rFont val="Tahoma"/>
            <family val="2"/>
          </rPr>
          <t>jukes:</t>
        </r>
        <r>
          <rPr>
            <sz val="9"/>
            <rFont val="Tahoma"/>
            <family val="2"/>
          </rPr>
          <t xml:space="preserve">
http://www.unitconversion.org/energy/megajoules-to-btus-it-conversion.html</t>
        </r>
      </text>
    </comment>
    <comment ref="E12" authorId="0">
      <text>
        <r>
          <rPr>
            <b/>
            <sz val="9"/>
            <rFont val="Tahoma"/>
            <family val="2"/>
          </rPr>
          <t>jukes:</t>
        </r>
        <r>
          <rPr>
            <sz val="9"/>
            <rFont val="Tahoma"/>
            <family val="2"/>
          </rPr>
          <t xml:space="preserve">
https://www.google.com/url?sa=t&amp;rct=j&amp;q=&amp;esrc=s&amp;source=web&amp;cd=2&amp;ved=0CDMQFjAB&amp;url=http%3A%2F%2Ffaculty.geog.utoronto.ca%2FHarvey%2FHarvey%2Fbooks%2FEnergy%2520New%2520Reality%2FENR%2520Volume%25201%2FENR%2520Volume%25201%2520Chapter%25206%2520(Industry).ppt&amp;ei=g3OVT4nZDMbL2QW3p_jkBA&amp;usg=AFQjCNECGwDUrTiOgmJSDiOOzjgEDF8DgQ</t>
        </r>
      </text>
    </comment>
    <comment ref="H12" authorId="0">
      <text>
        <r>
          <rPr>
            <b/>
            <sz val="9"/>
            <rFont val="Tahoma"/>
            <family val="2"/>
          </rPr>
          <t>jukes:</t>
        </r>
        <r>
          <rPr>
            <sz val="9"/>
            <rFont val="Tahoma"/>
            <family val="2"/>
          </rPr>
          <t xml:space="preserve">
http://msw.cecs.ucf.edu/EnergyProblem.pdf</t>
        </r>
      </text>
    </comment>
    <comment ref="A13" authorId="0">
      <text>
        <r>
          <rPr>
            <b/>
            <sz val="9"/>
            <rFont val="Tahoma"/>
            <family val="2"/>
          </rPr>
          <t>jukes:</t>
        </r>
        <r>
          <rPr>
            <sz val="9"/>
            <rFont val="Tahoma"/>
            <family val="2"/>
          </rPr>
          <t xml:space="preserve">
https://circle.ubc.ca/bitstream/handle/2429/30044/MacEachernNeil_FRST_497_Graduating_Essay_2008.pdf?sequence=1</t>
        </r>
      </text>
    </comment>
    <comment ref="B13" authorId="0">
      <text>
        <r>
          <rPr>
            <b/>
            <sz val="9"/>
            <rFont val="Tahoma"/>
            <family val="2"/>
          </rPr>
          <t>jukes:</t>
        </r>
        <r>
          <rPr>
            <sz val="9"/>
            <rFont val="Tahoma"/>
            <family val="2"/>
          </rPr>
          <t xml:space="preserve">
https://circle.ubc.ca/bitstream/handle/2429/30044/MacEachernNeil_FRST_497_Graduating_Essay_2008.pdf?sequence=1</t>
        </r>
      </text>
    </comment>
    <comment ref="B17" authorId="0">
      <text>
        <r>
          <rPr>
            <b/>
            <sz val="9"/>
            <rFont val="Tahoma"/>
            <family val="2"/>
          </rPr>
          <t xml:space="preserve">jukes: </t>
        </r>
        <r>
          <rPr>
            <sz val="9"/>
            <rFont val="Tahoma"/>
            <family val="2"/>
          </rPr>
          <t>EXCELLENT SOURCE FOR METHANE GENERATION
http://www.aseanenvironment.info/Abstract/41014160.pdf
Nickolas J. Themelis, et. al. Methane Generation in Landfills, Science Direct - Renewable Energy 32 (2007) 1243–1257,
Earth Engineering Center and Department of Earth and Environmental Engineering, Columbia University,
New York, NY 10027, USA
Received 1 July 2005; accepted 15 April 2006
http://www.ipcbee.com/vol17/45-L30010.pdf</t>
        </r>
      </text>
    </comment>
    <comment ref="B18" authorId="0">
      <text>
        <r>
          <rPr>
            <b/>
            <sz val="9"/>
            <rFont val="Tahoma"/>
            <family val="2"/>
          </rPr>
          <t>jukes:</t>
        </r>
        <r>
          <rPr>
            <sz val="9"/>
            <rFont val="Tahoma"/>
            <family val="2"/>
          </rPr>
          <t xml:space="preserve">
To convert Nm3 to a cubic foot of gas (under standard conditions), multiply by 38.04.
http://wiki.answers.com/Q/What_does_this_mean_Nm3</t>
        </r>
      </text>
    </comment>
    <comment ref="F18" authorId="0">
      <text>
        <r>
          <rPr>
            <b/>
            <sz val="9"/>
            <rFont val="Tahoma"/>
            <family val="2"/>
          </rPr>
          <t>jukes:</t>
        </r>
        <r>
          <rPr>
            <sz val="9"/>
            <rFont val="Tahoma"/>
            <family val="2"/>
          </rPr>
          <t xml:space="preserve">
Nm3 is a common unit used in industry to refer to gas emissions or exchange. It stands for Normal cubic meter. "Normal" is always dependant on the individual circumstances of each gas, pressure, and use.</t>
        </r>
      </text>
    </comment>
    <comment ref="B19" authorId="0">
      <text>
        <r>
          <rPr>
            <b/>
            <sz val="9"/>
            <rFont val="Tahoma"/>
            <family val="2"/>
          </rPr>
          <t>jukes:</t>
        </r>
        <r>
          <rPr>
            <sz val="9"/>
            <rFont val="Tahoma"/>
            <family val="2"/>
          </rPr>
          <t xml:space="preserve">
http://www.aseanenvironment.info/Abstract/41014160.pdf
Nickolas J. Themelis, et. al. Methane Generation in Landfills, Science Direct - Renewable Energy 32 (2007) 1243–1257,
Earth Engineering Center and Department of Earth and Environmental Engineering, Columbia University,
New York, NY 10027, USA
Received 1 July 2005; accepted 15 April 2006</t>
        </r>
      </text>
    </comment>
    <comment ref="B20" authorId="0">
      <text>
        <r>
          <rPr>
            <b/>
            <sz val="9"/>
            <rFont val="Tahoma"/>
            <family val="2"/>
          </rPr>
          <t>jukes:</t>
        </r>
        <r>
          <rPr>
            <sz val="9"/>
            <rFont val="Tahoma"/>
            <family val="2"/>
          </rPr>
          <t xml:space="preserve">
http://en.wikipedia.org/wiki/Comparisons_of_life-cycle_greenhouse-gas_emissions#cite_note-sov-0
I checked the sources and they did not back up the wiki claim of 100 some odd LCA of various energy prod.
Question Source-</t>
        </r>
      </text>
    </comment>
    <comment ref="B21" authorId="0">
      <text>
        <r>
          <rPr>
            <b/>
            <sz val="9"/>
            <rFont val="Tahoma"/>
            <family val="2"/>
          </rPr>
          <t>jukes:</t>
        </r>
        <r>
          <rPr>
            <sz val="9"/>
            <rFont val="Tahoma"/>
            <family val="2"/>
          </rPr>
          <t xml:space="preserve">
http://www.epa.gov/cleanenergy/energy-resources/refs.html</t>
        </r>
      </text>
    </comment>
    <comment ref="K21" authorId="0">
      <text>
        <r>
          <rPr>
            <b/>
            <sz val="9"/>
            <rFont val="Tahoma"/>
            <family val="2"/>
          </rPr>
          <t>jukes:</t>
        </r>
        <r>
          <rPr>
            <sz val="9"/>
            <rFont val="Tahoma"/>
            <family val="2"/>
          </rPr>
          <t xml:space="preserve">
From Fall 2011 Paper Towel Study</t>
        </r>
      </text>
    </comment>
    <comment ref="K22" authorId="0">
      <text>
        <r>
          <rPr>
            <b/>
            <sz val="9"/>
            <rFont val="Tahoma"/>
            <family val="2"/>
          </rPr>
          <t>jukes:</t>
        </r>
        <r>
          <rPr>
            <sz val="9"/>
            <rFont val="Tahoma"/>
            <family val="2"/>
          </rPr>
          <t xml:space="preserve">
From fall 2011 Paper towel Study
</t>
        </r>
      </text>
    </comment>
    <comment ref="B23" authorId="0">
      <text>
        <r>
          <rPr>
            <b/>
            <sz val="9"/>
            <rFont val="Tahoma"/>
            <family val="2"/>
          </rPr>
          <t xml:space="preserve">jukes: </t>
        </r>
        <r>
          <rPr>
            <sz val="9"/>
            <rFont val="Tahoma"/>
            <family val="2"/>
          </rPr>
          <t>Conservative est. others range 22-25.
http://www.epa.gov/cleanenergy/energy-resources/refs.html</t>
        </r>
      </text>
    </comment>
    <comment ref="A24" authorId="0">
      <text>
        <r>
          <rPr>
            <b/>
            <sz val="9"/>
            <rFont val="Tahoma"/>
            <family val="2"/>
          </rPr>
          <t>jukes:</t>
        </r>
        <r>
          <rPr>
            <sz val="9"/>
            <rFont val="Tahoma"/>
            <family val="2"/>
          </rPr>
          <t xml:space="preserve">
http://en.wikipedia.org/wiki/Energy_density</t>
        </r>
      </text>
    </comment>
    <comment ref="K24" authorId="0">
      <text>
        <r>
          <rPr>
            <b/>
            <sz val="9"/>
            <rFont val="Tahoma"/>
            <family val="2"/>
          </rPr>
          <t>jukes:</t>
        </r>
        <r>
          <rPr>
            <sz val="9"/>
            <rFont val="Tahoma"/>
            <family val="2"/>
          </rPr>
          <t xml:space="preserve">
Fall 2011 paper towel Study</t>
        </r>
      </text>
    </comment>
    <comment ref="K25" authorId="0">
      <text>
        <r>
          <rPr>
            <b/>
            <sz val="9"/>
            <rFont val="Tahoma"/>
            <family val="2"/>
          </rPr>
          <t>jukes:</t>
        </r>
        <r>
          <rPr>
            <sz val="9"/>
            <rFont val="Tahoma"/>
            <family val="2"/>
          </rPr>
          <t xml:space="preserve">
http://wiki.answers.com/Q/How_much_can_the_average_American_garbage_truck_hold</t>
        </r>
      </text>
    </comment>
    <comment ref="B26" authorId="0">
      <text>
        <r>
          <rPr>
            <b/>
            <sz val="9"/>
            <rFont val="Tahoma"/>
            <family val="2"/>
          </rPr>
          <t>jukes:</t>
        </r>
        <r>
          <rPr>
            <sz val="9"/>
            <rFont val="Tahoma"/>
            <family val="2"/>
          </rPr>
          <t xml:space="preserve">
http://www.engineeringtoolbox.com/gas-density-d_158.html</t>
        </r>
      </text>
    </comment>
    <comment ref="B132" authorId="0">
      <text>
        <r>
          <rPr>
            <b/>
            <sz val="9"/>
            <color indexed="8"/>
            <rFont val="Tahoma"/>
            <family val="2"/>
          </rPr>
          <t>jukes:</t>
        </r>
        <r>
          <rPr>
            <sz val="9"/>
            <color indexed="8"/>
            <rFont val="Tahoma"/>
            <family val="2"/>
          </rPr>
          <t xml:space="preserve">
http://www.amazon.com/Rubbermaid-Commercial-Wastebasket-Rectangular-295700BK/dp/B00030L5HY</t>
        </r>
      </text>
    </comment>
    <comment ref="B3" authorId="0">
      <text>
        <r>
          <rPr>
            <b/>
            <sz val="9"/>
            <rFont val="Tahoma"/>
            <family val="2"/>
          </rPr>
          <t>jukes:</t>
        </r>
        <r>
          <rPr>
            <sz val="9"/>
            <rFont val="Tahoma"/>
            <family val="2"/>
          </rPr>
          <t xml:space="preserve">
http://www.cityofpaloalto.org/civica/filebank/blobdload.asp?BlobID=19879</t>
        </r>
      </text>
    </comment>
    <comment ref="B38" authorId="0">
      <text>
        <r>
          <rPr>
            <b/>
            <sz val="9"/>
            <rFont val="Tahoma"/>
            <family val="2"/>
          </rPr>
          <t>jukes:</t>
        </r>
        <r>
          <rPr>
            <sz val="9"/>
            <rFont val="Tahoma"/>
            <family val="2"/>
          </rPr>
          <t xml:space="preserve">
http://rcbc.bc.ca/files/u3/policypaper_101024_wteoption.pdf</t>
        </r>
      </text>
    </comment>
    <comment ref="B39" authorId="0">
      <text>
        <r>
          <rPr>
            <b/>
            <sz val="9"/>
            <rFont val="Tahoma"/>
            <family val="2"/>
          </rPr>
          <t>jukes:</t>
        </r>
        <r>
          <rPr>
            <sz val="9"/>
            <rFont val="Tahoma"/>
            <family val="2"/>
          </rPr>
          <t xml:space="preserve">
http://rcbc.bc.ca/files/u3/policypaper_101024_wteoption.pdf</t>
        </r>
      </text>
    </comment>
    <comment ref="B40" authorId="0">
      <text>
        <r>
          <rPr>
            <b/>
            <sz val="9"/>
            <rFont val="Tahoma"/>
            <family val="2"/>
          </rPr>
          <t>jukes:</t>
        </r>
        <r>
          <rPr>
            <sz val="9"/>
            <rFont val="Tahoma"/>
            <family val="2"/>
          </rPr>
          <t xml:space="preserve">
http://rcbc.bc.ca/files/u3/policypaper_101024_wteoption.pdf</t>
        </r>
      </text>
    </comment>
    <comment ref="B33" authorId="0">
      <text>
        <r>
          <rPr>
            <b/>
            <sz val="9"/>
            <rFont val="Tahoma"/>
            <family val="2"/>
          </rPr>
          <t>jukes:</t>
        </r>
        <r>
          <rPr>
            <sz val="9"/>
            <rFont val="Tahoma"/>
            <family val="2"/>
          </rPr>
          <t xml:space="preserve">
http://apps.aiche.org/ChemEOnDemand/content/documents/4327a8b0-b424-45c6-a5bc-898ec54ca716_20100310-MichaelsT-BurgeoningProspects.pdf</t>
        </r>
      </text>
    </comment>
    <comment ref="B34" authorId="0">
      <text>
        <r>
          <rPr>
            <b/>
            <sz val="9"/>
            <rFont val="Tahoma"/>
            <family val="2"/>
          </rPr>
          <t>jukes:</t>
        </r>
        <r>
          <rPr>
            <sz val="9"/>
            <rFont val="Tahoma"/>
            <family val="2"/>
          </rPr>
          <t xml:space="preserve">
http://apps.aiche.org/ChemEOnDemand/content/documents/4327a8b0-b424-45c6-a5bc-898ec54ca716_20100310-MichaelsT-BurgeoningProspects.pdf</t>
        </r>
      </text>
    </comment>
    <comment ref="B15" authorId="0">
      <text>
        <r>
          <rPr>
            <b/>
            <sz val="9"/>
            <rFont val="Tahoma"/>
            <family val="2"/>
          </rPr>
          <t>jukes:</t>
        </r>
        <r>
          <rPr>
            <sz val="9"/>
            <rFont val="Tahoma"/>
            <family val="2"/>
          </rPr>
          <t xml:space="preserve">
http://www.worldwatch.org/system/files/pdf/Natural_Gas_LCA_Update_082511.pdf</t>
        </r>
      </text>
    </comment>
  </commentList>
</comments>
</file>

<file path=xl/sharedStrings.xml><?xml version="1.0" encoding="utf-8"?>
<sst xmlns="http://schemas.openxmlformats.org/spreadsheetml/2006/main" count="1570" uniqueCount="1156">
  <si>
    <t>Veneer Particleboard (Furniture)</t>
  </si>
  <si>
    <t>Includes 4.9 MJ bio-energy.</t>
  </si>
  <si>
    <t>Poor data difficult to select appropriate value</t>
  </si>
  <si>
    <t>242 (132 to 440)</t>
  </si>
  <si>
    <t>19.2 to 39.6 (??)</t>
  </si>
  <si>
    <t>0.36 kgCO2/Sqm</t>
  </si>
  <si>
    <t>Fibreglass (Glasswool)</t>
  </si>
  <si>
    <t>Krypton Filled Add:</t>
  </si>
  <si>
    <t>4070 (1945 to 5660)</t>
  </si>
  <si>
    <t>Ref. 40.</t>
  </si>
  <si>
    <t>0.89 to 0.76</t>
  </si>
  <si>
    <t>Sandstone</t>
  </si>
  <si>
    <t>PVC General</t>
  </si>
  <si>
    <t>Lithium</t>
  </si>
  <si>
    <t>RC 20/25 (20/25 MPa)</t>
  </si>
  <si>
    <t>Large data range</t>
  </si>
  <si>
    <t>Block - 10 MPa</t>
  </si>
  <si>
    <t>Polyurethane</t>
  </si>
  <si>
    <t>-</t>
  </si>
  <si>
    <t>3.1 (?)</t>
  </si>
  <si>
    <t>Aluminium -Clad Timber Framed</t>
  </si>
  <si>
    <t>Lead</t>
  </si>
  <si>
    <t>Clay</t>
  </si>
  <si>
    <t>1:1:2 Cement:Sand:Aggregate</t>
  </si>
  <si>
    <t>Carpet Grout</t>
  </si>
  <si>
    <t>Uncertain estimate.</t>
  </si>
  <si>
    <t>lack of modern data, large data range, small sample size</t>
  </si>
  <si>
    <t xml:space="preserve">Recycled from high grade scrap </t>
  </si>
  <si>
    <t>Cellular Glass</t>
  </si>
  <si>
    <t xml:space="preserve">Wool </t>
  </si>
  <si>
    <t>13.7 (GWP) per sqm</t>
  </si>
  <si>
    <t>134 (?)</t>
  </si>
  <si>
    <t>Uncertain, difficult to estimate with the data available.</t>
  </si>
  <si>
    <t>970 MJ/Sqm Feedstock Energy  (Included)</t>
  </si>
  <si>
    <t>High Impact Polystyrene</t>
  </si>
  <si>
    <t>Nylon (Polyamide), pile weight 500 g/m2</t>
  </si>
  <si>
    <t>91 KgCO2/Sqm</t>
  </si>
  <si>
    <t>HDPE Pipe</t>
  </si>
  <si>
    <t>Paper wool</t>
  </si>
  <si>
    <t>Vinyl Flooring</t>
  </si>
  <si>
    <t>EXAMPLE: Precast RC 40/50 MPa</t>
  </si>
  <si>
    <t>0.007 to 0.063</t>
  </si>
  <si>
    <t>Assumed 10% stabiliser content (8% fly ash and 2% lime).</t>
  </si>
  <si>
    <t>Fibre-Reinforced</t>
  </si>
  <si>
    <t>Aluminium</t>
  </si>
  <si>
    <t>825 MJ/Sqm</t>
  </si>
  <si>
    <t>General (UK weighted average)</t>
  </si>
  <si>
    <t>Polypropylene</t>
  </si>
  <si>
    <t>Asphalt, 6% binder content</t>
  </si>
  <si>
    <t>46.3 MJ/kg Feedstock Energy  (Included)</t>
  </si>
  <si>
    <t>Nylon (polyamide) 6,6 Polymer</t>
  </si>
  <si>
    <t>see plastics</t>
  </si>
  <si>
    <t>Non-structural mass concrete.</t>
  </si>
  <si>
    <t>130 MJ per sqm</t>
  </si>
  <si>
    <t>Ref. 205.</t>
  </si>
  <si>
    <t>Monocrystalline</t>
  </si>
  <si>
    <t>361 to 745</t>
  </si>
  <si>
    <t>Water</t>
  </si>
  <si>
    <t>1.1 (?)</t>
  </si>
  <si>
    <t xml:space="preserve">Prof. Geoff Hammond &amp; Craig Jones </t>
  </si>
  <si>
    <t>Felt General</t>
  </si>
  <si>
    <t>General (Gravel or Crushed Rock)</t>
  </si>
  <si>
    <t>3.61 to 7.48</t>
  </si>
  <si>
    <t>471 MJ/Sqm</t>
  </si>
  <si>
    <t>EC -  kgCO2/kg</t>
  </si>
  <si>
    <t>1305 (775 to 1805)</t>
  </si>
  <si>
    <t>Calendered Sheet PVC</t>
  </si>
  <si>
    <t>40/50 MPa</t>
  </si>
  <si>
    <t>7.75 (GWP) per sqm</t>
  </si>
  <si>
    <t>11.6 KgCO2/Sqm</t>
  </si>
  <si>
    <t>Limestone</t>
  </si>
  <si>
    <t>Mineral Fibre Tile (Roofing)</t>
  </si>
  <si>
    <t xml:space="preserve">1:1.5:3 </t>
  </si>
  <si>
    <t>General</t>
  </si>
  <si>
    <t>Tin Coated Plate (Steel)</t>
  </si>
  <si>
    <t>Rubber</t>
  </si>
  <si>
    <t xml:space="preserve">January 2011 </t>
  </si>
  <si>
    <t>Vinyl Composite Tiles (VCT)</t>
  </si>
  <si>
    <t>Bitumen</t>
  </si>
  <si>
    <t>Includes 7.1 MJ bio-energy.</t>
  </si>
  <si>
    <t>0.63 to 0.38</t>
  </si>
  <si>
    <t>Roads</t>
  </si>
  <si>
    <t>Soil</t>
  </si>
  <si>
    <t>Mastic Sealant</t>
  </si>
  <si>
    <t>Asbestos</t>
  </si>
  <si>
    <t>21-35% Fly Ash (CEM II/B-V)</t>
  </si>
  <si>
    <t>Main data source: ICE reference number 147</t>
  </si>
  <si>
    <t>Tin</t>
  </si>
  <si>
    <t>Wax</t>
  </si>
  <si>
    <t>67.5 to 140</t>
  </si>
  <si>
    <t>General Insulation</t>
  </si>
  <si>
    <t>0.76 to 0.64</t>
  </si>
  <si>
    <t>3,030 MJ/Sqm</t>
  </si>
  <si>
    <t>49.7 MJ/kg Feedstock Energy  (Included)</t>
  </si>
  <si>
    <t>Ref. 22.</t>
  </si>
  <si>
    <t>Block -12 MPa</t>
  </si>
  <si>
    <t>Polycrystalline</t>
  </si>
  <si>
    <t>MJ/sqm</t>
  </si>
  <si>
    <t>31.5 MJ/Sqm</t>
  </si>
  <si>
    <t>66-80% GGBS (CEM II/B)</t>
  </si>
  <si>
    <t xml:space="preserve">Full versions of ICE available from: </t>
  </si>
  <si>
    <t>Marble</t>
  </si>
  <si>
    <t>EXAMPLE: Triple Coat</t>
  </si>
  <si>
    <t>PVC Pipe</t>
  </si>
  <si>
    <t>Assuming 6.66 Sqm Coverage per kg</t>
  </si>
  <si>
    <t>Nylon (Polyamide) 6 Polymer</t>
  </si>
  <si>
    <t>LDPE Film</t>
  </si>
  <si>
    <t>32/40 MPa</t>
  </si>
  <si>
    <t>Sum of construction, maintenance, operation.</t>
  </si>
  <si>
    <t>Expanded Polystyrene</t>
  </si>
  <si>
    <t>0.74 to 0.61</t>
  </si>
  <si>
    <t>EC -  kgCO2e/kg</t>
  </si>
  <si>
    <t>14.8 KgCO2/Sqm</t>
  </si>
  <si>
    <t>0.73 kgCO2/Sqm</t>
  </si>
  <si>
    <t>Polystyrene</t>
  </si>
  <si>
    <t>Copper</t>
  </si>
  <si>
    <t>Thin Film</t>
  </si>
  <si>
    <t>RC 25/30 (25/30 MPa)</t>
  </si>
  <si>
    <t>Bronze</t>
  </si>
  <si>
    <t>1.20  (?)</t>
  </si>
  <si>
    <t>Zinc</t>
  </si>
  <si>
    <t>62 to 200</t>
  </si>
  <si>
    <t>1.09 kgCO2/Sqm</t>
  </si>
  <si>
    <t>GEN 2 (12/15 MPa)</t>
  </si>
  <si>
    <t>4.80  (?)</t>
  </si>
  <si>
    <t>Embodied Energy - MJ</t>
  </si>
  <si>
    <t xml:space="preserve">Glue Laminated timber </t>
  </si>
  <si>
    <t>Polyurethane Rigid Foam</t>
  </si>
  <si>
    <t>Mortar (1:6)</t>
  </si>
  <si>
    <t>77 KgCO2/Sqm</t>
  </si>
  <si>
    <t>Marble tile</t>
  </si>
  <si>
    <t>48.6 MJ/kg Feedstock Energy  (Included)</t>
  </si>
  <si>
    <t xml:space="preserve">Limestone </t>
  </si>
  <si>
    <t>General (Rammed Soil)</t>
  </si>
  <si>
    <t>Ref. 2.</t>
  </si>
  <si>
    <t>Secondary Glass</t>
  </si>
  <si>
    <t>Shingle</t>
  </si>
  <si>
    <t>19.7 (GWP) per sqm</t>
  </si>
  <si>
    <t>Epoxide Resin</t>
  </si>
  <si>
    <t>32.8 KgCO2/Sqm</t>
  </si>
  <si>
    <t>19.2 to 54.7</t>
  </si>
  <si>
    <t>Possible uses: high strength applications, precasting.</t>
  </si>
  <si>
    <t>Melamine Resin</t>
  </si>
  <si>
    <t>4.45 to 3.68</t>
  </si>
  <si>
    <t>?</t>
  </si>
  <si>
    <t>Miscellaneous (No material profiles):</t>
  </si>
  <si>
    <t>BY CEM I CEMENT CONTENT - kg CEM I cement content per cubic meter concrete (ICE CMC Model Results)</t>
  </si>
  <si>
    <t>2.96 to 2.4</t>
  </si>
  <si>
    <t>12.7 (GWP) per sqm</t>
  </si>
  <si>
    <t>Feedstock energy 32 MJ/kg - estimated from Ref 34.</t>
  </si>
  <si>
    <t>Polycarbonate</t>
  </si>
  <si>
    <t>EXAMPLE: Single Coat</t>
  </si>
  <si>
    <t>Ref. 2. 5.97 MJ/kg Feedstock Energy  (Included)</t>
  </si>
  <si>
    <t>0.45 (?)</t>
  </si>
  <si>
    <t>11 (?)</t>
  </si>
  <si>
    <t xml:space="preserve">General </t>
  </si>
  <si>
    <t>Ground Limestone</t>
  </si>
  <si>
    <t>Ref. 94.</t>
  </si>
  <si>
    <t>230 to 490</t>
  </si>
  <si>
    <t>55.2 MJ/kg Feedstock Energy (Included)</t>
  </si>
  <si>
    <t>Scrap batteries are a main feedstock for recycled lead</t>
  </si>
  <si>
    <t>4.2 (?)</t>
  </si>
  <si>
    <t>Average of the only two references</t>
  </si>
  <si>
    <t>Nylon (Polyamide), pile weight 900 g/m2</t>
  </si>
  <si>
    <t>% Cement Replacement -       Fly Ash</t>
  </si>
  <si>
    <t>97 KgCO2/Sqm</t>
  </si>
  <si>
    <t>Ref. 70.</t>
  </si>
  <si>
    <t>Quartz powder</t>
  </si>
  <si>
    <t>99 KgCO2/Sqm</t>
  </si>
  <si>
    <t>Iron</t>
  </si>
  <si>
    <t>Very High GGBS Mix</t>
  </si>
  <si>
    <t>1.92 MJ/kg (0.78 + 1.04 * 1.1)</t>
  </si>
  <si>
    <t>36-65% GGBS (CEM III/A)</t>
  </si>
  <si>
    <t>PAV1</t>
  </si>
  <si>
    <t>Asphalt, 7% binder content</t>
  </si>
  <si>
    <t>Ref. 148.</t>
  </si>
  <si>
    <t>Includes feedstock energy</t>
  </si>
  <si>
    <t>969 MJ/Sqm</t>
  </si>
  <si>
    <t>Particle Board</t>
  </si>
  <si>
    <t>2150 to 2470</t>
  </si>
  <si>
    <t>14.6 (?)</t>
  </si>
  <si>
    <t>54.0 KgCO2/Sqm</t>
  </si>
  <si>
    <t>Fine Paper</t>
  </si>
  <si>
    <t>Embodied Energy &amp; Carbon Coefficients</t>
  </si>
  <si>
    <t>Nylon (Polyamide), pile weight 700 g/m2</t>
  </si>
  <si>
    <t>320 MJ/Sqm Feedstock Energy  (Included)</t>
  </si>
  <si>
    <t>Ref 150. Includes 3.5 MJ bio-energy.</t>
  </si>
  <si>
    <t>Toughened</t>
  </si>
  <si>
    <t>1:2.5:5</t>
  </si>
  <si>
    <t>Assumed 8% stabiliser content (8% GGBS and 2% lime).</t>
  </si>
  <si>
    <t>Steel</t>
  </si>
  <si>
    <t>Cotton, Padding</t>
  </si>
  <si>
    <t>GEN 1 (8/10 MPa)</t>
  </si>
  <si>
    <t>20/25 MPa</t>
  </si>
  <si>
    <t>General (Common Brick)</t>
  </si>
  <si>
    <t>480 MJ/Sqm Feedstock Energy  (Included)</t>
  </si>
  <si>
    <t>Chromium</t>
  </si>
  <si>
    <t>Waterborne Paint</t>
  </si>
  <si>
    <t>Mortar (1:2:9 Cement:Lime:Sand mix)</t>
  </si>
  <si>
    <t>1.12 (?)</t>
  </si>
  <si>
    <t>Kg CO2/sqm</t>
  </si>
  <si>
    <t>Not ICE CMC model results.</t>
  </si>
  <si>
    <t>PRECAST (PREFABRICATED) CONCRETE - Modification Factors</t>
  </si>
  <si>
    <t>0.006 to 0.058</t>
  </si>
  <si>
    <t>Embodied Carbon - Kg CO2</t>
  </si>
  <si>
    <t>Terrazzo Tiles</t>
  </si>
  <si>
    <t>1.04 to 2.95</t>
  </si>
  <si>
    <t>Slate</t>
  </si>
  <si>
    <t>Wallpaper</t>
  </si>
  <si>
    <t>Ref. 169.</t>
  </si>
  <si>
    <t>18.4 (GWP) per sqm</t>
  </si>
  <si>
    <t>20.6 to 42.5 (??)</t>
  </si>
  <si>
    <t>Excluding CV of wood, excludes carbon sequestration</t>
  </si>
  <si>
    <t>Ref. 55.</t>
  </si>
  <si>
    <t>Vitrified clay pipe DN 200 &amp; DN 300</t>
  </si>
  <si>
    <t>0.64 to 0.39</t>
  </si>
  <si>
    <t>4750 (2590 to 8640)</t>
  </si>
  <si>
    <t>Estimated from real UK industrial fuel consumption data</t>
  </si>
  <si>
    <t>Autoclaved Aerated Blocks (AAC's)</t>
  </si>
  <si>
    <t>9.7 (GWP) per sqm</t>
  </si>
  <si>
    <t>Main data source: International Aluminium Institute (IAI) LCA studies (www.world-aluminium.org)</t>
  </si>
  <si>
    <t>Straw</t>
  </si>
  <si>
    <t>Often used in construction of buildings under 3 storeys.</t>
  </si>
  <si>
    <t>Sanitary Products</t>
  </si>
  <si>
    <t>Xenon Filled Add:</t>
  </si>
  <si>
    <t>46.4 MJ/kg Feedstock Energy  (Included)</t>
  </si>
  <si>
    <t>Doesn't include printing.</t>
  </si>
  <si>
    <t>178 MJ per sqm</t>
  </si>
  <si>
    <t>0.94 to 3.3</t>
  </si>
  <si>
    <t>Brass</t>
  </si>
  <si>
    <t>Possible uses: garage floors.</t>
  </si>
  <si>
    <t>28/35 MPa</t>
  </si>
  <si>
    <t>The ICE database was originally joint funded under the Carbon Vision Buildings program by:</t>
  </si>
  <si>
    <t>2,084 MJ/Sqm</t>
  </si>
  <si>
    <t>Fibre Cement Panels - Uncoated</t>
  </si>
  <si>
    <t>6-20% Fly Ash (CEM II/A-V)</t>
  </si>
  <si>
    <t>Vermiculite - Expanded</t>
  </si>
  <si>
    <t>Mandolite</t>
  </si>
  <si>
    <t>Shale</t>
  </si>
  <si>
    <t>Ceramics</t>
  </si>
  <si>
    <t>Titanium</t>
  </si>
  <si>
    <t>Hardboard</t>
  </si>
  <si>
    <t>Block - 8 MPa Compressive Strength</t>
  </si>
  <si>
    <t>Fly ash stabilised soil</t>
  </si>
  <si>
    <t>Mortar (1:5)</t>
  </si>
  <si>
    <t xml:space="preserve">Refs. 63, 201, 202 &amp; 281. </t>
  </si>
  <si>
    <t xml:space="preserve">Oriented Strand Board (OSB) </t>
  </si>
  <si>
    <t>Timber Framed</t>
  </si>
  <si>
    <t>885 MJ/Sqm</t>
  </si>
  <si>
    <t>Block -13 MPa</t>
  </si>
  <si>
    <t>Comments</t>
  </si>
  <si>
    <t>Plasterboard</t>
  </si>
  <si>
    <t>Note 0% is a concrete using a CEM I cement (not typical)</t>
  </si>
  <si>
    <t xml:space="preserve">Department of Mechanical Engineering </t>
  </si>
  <si>
    <t>Polypropylene, Injection Moulding</t>
  </si>
  <si>
    <t>Perlite - Natural</t>
  </si>
  <si>
    <t>Flax (Insulation)</t>
  </si>
  <si>
    <t>Thermoformed Expanded Polystyrene</t>
  </si>
  <si>
    <t>Cork</t>
  </si>
  <si>
    <t>Not Typical Production Route</t>
  </si>
  <si>
    <t>Zirconium</t>
  </si>
  <si>
    <t>Ref. 2</t>
  </si>
  <si>
    <t>Assumed 5% cement content.</t>
  </si>
  <si>
    <t>46.2 MJ/kg Feedstock Energy  (Included)</t>
  </si>
  <si>
    <t>200 kg / m concrete</t>
  </si>
  <si>
    <t>Ref. 1.</t>
  </si>
  <si>
    <t>Asphalt, 8% binder content</t>
  </si>
  <si>
    <t>Few data points. Selected data modified from Ref. 107.</t>
  </si>
  <si>
    <t>Unknown split of fossil based and biogenic fuels.</t>
  </si>
  <si>
    <t>0.24 to 0.375</t>
  </si>
  <si>
    <t>208 (99 to 289)</t>
  </si>
  <si>
    <t>Estimated from Ref 188.</t>
  </si>
  <si>
    <t>Ref. 38.</t>
  </si>
  <si>
    <t>Bricks</t>
  </si>
  <si>
    <t>Estimated from Ref 116.</t>
  </si>
  <si>
    <t>950 to 1460</t>
  </si>
  <si>
    <t>RC 28/35 (28/35 MPa)</t>
  </si>
  <si>
    <t>21.0 MJ/Sqm</t>
  </si>
  <si>
    <t>Cement stabilised soil @ 5%</t>
  </si>
  <si>
    <t>74 (187 per sqm)</t>
  </si>
  <si>
    <t>Silver</t>
  </si>
  <si>
    <t>Grit</t>
  </si>
  <si>
    <t>Linoleum</t>
  </si>
  <si>
    <t>EE = Embodied Energy, EC = Embodied Carbon</t>
  </si>
  <si>
    <t>Polypropylene, Orientated Film</t>
  </si>
  <si>
    <t>Polyethylterepthalate (PET)</t>
  </si>
  <si>
    <t xml:space="preserve">Often used in floor slab, columns &amp; load bearing structure. </t>
  </si>
  <si>
    <t>EXAMPLE: Double Coat</t>
  </si>
  <si>
    <t>Only three data sources</t>
  </si>
  <si>
    <t>Damp Proof Course/Membrane</t>
  </si>
  <si>
    <t>10.7 (GWP) per sqm</t>
  </si>
  <si>
    <t>2.64 (?)</t>
  </si>
  <si>
    <t>28.2 KgCO2/Sqm</t>
  </si>
  <si>
    <t>Primary Glass</t>
  </si>
  <si>
    <t>Worldwide average recycled content of 33%.</t>
  </si>
  <si>
    <t>COMMENTS</t>
  </si>
  <si>
    <t>0.37 to 0.25</t>
  </si>
  <si>
    <t>Asphalt, 5% binder content</t>
  </si>
  <si>
    <t>Asphalt</t>
  </si>
  <si>
    <t>--</t>
  </si>
  <si>
    <t>Manganese</t>
  </si>
  <si>
    <t>PVC Injection Moulding</t>
  </si>
  <si>
    <t xml:space="preserve">    Construction</t>
  </si>
  <si>
    <t>Cradle to Grave</t>
  </si>
  <si>
    <t>16.7 (GWP) per sqm</t>
  </si>
  <si>
    <t>Nylon (Polyamide), pile weight 300 g/m2</t>
  </si>
  <si>
    <t>SummaryTables</t>
  </si>
  <si>
    <t>Polyurethane Flexible Foam</t>
  </si>
  <si>
    <t>Mineral wool</t>
  </si>
  <si>
    <t>120 kg / m concrete</t>
  </si>
  <si>
    <t>13.7 (??)</t>
  </si>
  <si>
    <t>Aggregate</t>
  </si>
  <si>
    <t>MJ per Window</t>
  </si>
  <si>
    <t>13.9 KgCO2/Sqm</t>
  </si>
  <si>
    <t>Stainless</t>
  </si>
  <si>
    <t>Vicuclad</t>
  </si>
  <si>
    <t>Glass</t>
  </si>
  <si>
    <t>RC 40/50 (40/50 MPa)</t>
  </si>
  <si>
    <t>See hot rolled asphalt.</t>
  </si>
  <si>
    <t>12.3 KgCO2/Sqm</t>
  </si>
  <si>
    <t>Insulation</t>
  </si>
  <si>
    <t>Wire - Virgin</t>
  </si>
  <si>
    <t>6.7 (GWP) per sqm</t>
  </si>
  <si>
    <t>Plastics</t>
  </si>
  <si>
    <t xml:space="preserve">Standard 80g/sqm printing paper, 500 sheets a pack. </t>
  </si>
  <si>
    <t xml:space="preserve">Recycled from low grade scrap </t>
  </si>
  <si>
    <t>Vitrified clay pipe DN 100 &amp; DN 150</t>
  </si>
  <si>
    <t>Data on stone was difficult to select, with high standard deviations and data ranges.</t>
  </si>
  <si>
    <t>Assuming 3.33 Sqm Coverage per kg</t>
  </si>
  <si>
    <t>Rockwool</t>
  </si>
  <si>
    <t>Literature estimate, likely to vary widely. High uncertainty.</t>
  </si>
  <si>
    <t>Possible uses: heavy duty outdoor paving.</t>
  </si>
  <si>
    <t>0.43 - 0.55 (?)</t>
  </si>
  <si>
    <t>26.5 KgCO2/Sqm</t>
  </si>
  <si>
    <t>21-35% GGBS (CEM II/B-S)</t>
  </si>
  <si>
    <t>0.1 to 1.0</t>
  </si>
  <si>
    <t>Main data source: International Iron &amp; Steel Institute (IISI) LCA studies (www.worldsteel.org)</t>
  </si>
  <si>
    <t>No allocation from fly ash producing system.</t>
  </si>
  <si>
    <t>Flax</t>
  </si>
  <si>
    <t>Vermiculite - Natural</t>
  </si>
  <si>
    <t>See Plastics</t>
  </si>
  <si>
    <t>142 KgCO2/Sqm</t>
  </si>
  <si>
    <t>50.8 KgCO2/Sqm</t>
  </si>
  <si>
    <t>RC 32/40 (32/40 MPa)</t>
  </si>
  <si>
    <t>Silicon</t>
  </si>
  <si>
    <t xml:space="preserve">    Operation - 40 yrs</t>
  </si>
  <si>
    <t>www.bath.ac.uk/mech-eng/sert/embodied/</t>
  </si>
  <si>
    <t>Felt (Hair and Jute) Underlay</t>
  </si>
  <si>
    <t>Mortar (1:1:6 Cement:Lime:Sand mix)</t>
  </si>
  <si>
    <t xml:space="preserve">Sustainable Energy Research Team (SERT) </t>
  </si>
  <si>
    <t>Plywood</t>
  </si>
  <si>
    <t>Main data source:  Plastics Europe (www.plasticseurope.org) ecoprofiles</t>
  </si>
  <si>
    <t>Ref. 114.</t>
  </si>
  <si>
    <t>327 MJ per sqm</t>
  </si>
  <si>
    <t>Limited data.</t>
  </si>
  <si>
    <t>Cement</t>
  </si>
  <si>
    <t>14.7 (??)</t>
  </si>
  <si>
    <t>55.1 MJ/kg Feedstock Energy  (Included)</t>
  </si>
  <si>
    <t>4.17 to 3.0</t>
  </si>
  <si>
    <t>180 MJ per sqm</t>
  </si>
  <si>
    <t>Includes 4.2 MJ bio-energy.</t>
  </si>
  <si>
    <t xml:space="preserve">Wool (Recycled) </t>
  </si>
  <si>
    <t>General Carpet</t>
  </si>
  <si>
    <t>EE estimated from Ref 115.</t>
  </si>
  <si>
    <t>48 to 75</t>
  </si>
  <si>
    <t>67 (40 to 92)</t>
  </si>
  <si>
    <t>Assumed 8% stabiliser content (6% cement and 2% lime).</t>
  </si>
  <si>
    <t>0.073 (?)</t>
  </si>
  <si>
    <t>Nickel</t>
  </si>
  <si>
    <t>Mortar (1:4)</t>
  </si>
  <si>
    <t>Wood stain/Varnish</t>
  </si>
  <si>
    <t>Slag (GGBS)</t>
  </si>
  <si>
    <t>0.75 to 0.62</t>
  </si>
  <si>
    <t>Refs. 63, 201, 202 &amp; 281.</t>
  </si>
  <si>
    <t>279 MJ per sqm</t>
  </si>
  <si>
    <t>Mercury</t>
  </si>
  <si>
    <t>230 MJ per sqm</t>
  </si>
  <si>
    <t>Assuming 2.3 kg per brick.</t>
  </si>
  <si>
    <t>110 to 126</t>
  </si>
  <si>
    <t>Concrete road - 40 yrs</t>
  </si>
  <si>
    <t>Sawn Softwood</t>
  </si>
  <si>
    <t>Urea Formaldehyde</t>
  </si>
  <si>
    <t>OTHER STEEL DATA - 'R.O.W' and 'World' average recycled contents - See material profile (and Annex on recycling methods) for usage guide</t>
  </si>
  <si>
    <t>PVC Framed</t>
  </si>
  <si>
    <t>30.9 KgCO2/Sqm</t>
  </si>
  <si>
    <t>Tiles and Cladding Panels</t>
  </si>
  <si>
    <t>1,069 MJ/Sqm</t>
  </si>
  <si>
    <t>General Polyethylene</t>
  </si>
  <si>
    <t>See material profile for further details.</t>
  </si>
  <si>
    <t>328 MJ per sqm</t>
  </si>
  <si>
    <t>10.5 MJ/Sqm</t>
  </si>
  <si>
    <t>Fly Ash</t>
  </si>
  <si>
    <t>4.47 (?)</t>
  </si>
  <si>
    <t>3.9 (9.8 per sqm)</t>
  </si>
  <si>
    <t>25.3 MJ/kg Feedstock Energy  (Included)</t>
  </si>
  <si>
    <t>Ref. 4.</t>
  </si>
  <si>
    <t>12 to 25</t>
  </si>
  <si>
    <t>Sand</t>
  </si>
  <si>
    <t>229 MJ per sqm</t>
  </si>
  <si>
    <t>Stone</t>
  </si>
  <si>
    <t>4.77 to 4.21</t>
  </si>
  <si>
    <t>Engineering steel - Recycled</t>
  </si>
  <si>
    <t>ABS</t>
  </si>
  <si>
    <t>Assuming 2.22 Sqm Coverage per kg</t>
  </si>
  <si>
    <t>Yttrium</t>
  </si>
  <si>
    <t>300 kg / m concrete</t>
  </si>
  <si>
    <t>Perlite - Expanded</t>
  </si>
  <si>
    <t>Possible uses: reinforced foundations, ground floors.</t>
  </si>
  <si>
    <t xml:space="preserve">    Maintenance - 40 yrs</t>
  </si>
  <si>
    <t>Aluminium Framed</t>
  </si>
  <si>
    <t>CONCRETE BLOCKS (ICE CMC Model Values)</t>
  </si>
  <si>
    <t>(ICE)Version 2.0</t>
  </si>
  <si>
    <t>93 KgCO2/Sqm</t>
  </si>
  <si>
    <t>Woodwool (loose)</t>
  </si>
  <si>
    <t xml:space="preserve">Ref. 54. </t>
  </si>
  <si>
    <t>Difficult to select, large range, limited data. See Ref. 292.</t>
  </si>
  <si>
    <t>MDF</t>
  </si>
  <si>
    <t>0.058 (?)</t>
  </si>
  <si>
    <t>Concrete</t>
  </si>
  <si>
    <t>378 MJ per sqm</t>
  </si>
  <si>
    <t>Woodwool (Board)</t>
  </si>
  <si>
    <t>25/30 MPa</t>
  </si>
  <si>
    <t>Cement stabilised soil @ 8%</t>
  </si>
  <si>
    <t>NOMINAL PROPORTIONS METHOD (Volume), Proportions from BS 8500:2006 (ICE Cement, Mortar &amp; Concrete Model Calculations)</t>
  </si>
  <si>
    <t>Vitrified clay pipe DN 500</t>
  </si>
  <si>
    <t>277 MJ per sqm</t>
  </si>
  <si>
    <t>400kg / m concrete</t>
  </si>
  <si>
    <t>lack of modern data, large data range</t>
  </si>
  <si>
    <t>250 MJ/Sqm Feedstock Energy  (Included)</t>
  </si>
  <si>
    <t>Timber</t>
  </si>
  <si>
    <t>Carpet</t>
  </si>
  <si>
    <t>PAV2</t>
  </si>
  <si>
    <t>1,556 MJ/Sqm</t>
  </si>
  <si>
    <t>(?)</t>
  </si>
  <si>
    <t>UPVC Film</t>
  </si>
  <si>
    <t>Plaster</t>
  </si>
  <si>
    <t>7.75 (?)</t>
  </si>
  <si>
    <t>GEN 3 (16/20 MPa)</t>
  </si>
  <si>
    <t>GEN 0 (6/8 MPa)</t>
  </si>
  <si>
    <t>INVENTORY OF CARBON&amp;ENERGY</t>
  </si>
  <si>
    <t>Solventborne Paint</t>
  </si>
  <si>
    <t>Possible uses: domestic parking and outdoor paving.</t>
  </si>
  <si>
    <t>0.77 to 0.65</t>
  </si>
  <si>
    <t>INVENTORY OF CARBON &amp; ENERGY (ICE) SUMMARY</t>
  </si>
  <si>
    <t>UK (EU) STEEL DATA - EU average recycled content - See material profile (and Annex on recycling methods) for usage guide</t>
  </si>
  <si>
    <t>Molybedenum</t>
  </si>
  <si>
    <t>The ICE Database - Main Summary Tables</t>
  </si>
  <si>
    <t>Laminated Veneer Lumber</t>
  </si>
  <si>
    <t>Materials</t>
  </si>
  <si>
    <t>Sawn Hardwood</t>
  </si>
  <si>
    <t xml:space="preserve">University of Bath, UK </t>
  </si>
  <si>
    <t>Whole world 3 year average recycled content of 39%.</t>
  </si>
  <si>
    <t>Paint</t>
  </si>
  <si>
    <t xml:space="preserve">Cellulose </t>
  </si>
  <si>
    <t>Note 0% is a concrete using a CEM I cement</t>
  </si>
  <si>
    <t>Paper</t>
  </si>
  <si>
    <t>Data difficult to select, large data range.</t>
  </si>
  <si>
    <t>5.28 to 4.51</t>
  </si>
  <si>
    <t>Uncertain estimate based on Ref. 262.</t>
  </si>
  <si>
    <t>0.38 to 0.26</t>
  </si>
  <si>
    <t>EE - MJ/kg</t>
  </si>
  <si>
    <t>230 MJ/Sqm</t>
  </si>
  <si>
    <t>Embodied carbon was difficult to estimate</t>
  </si>
  <si>
    <t>15.6 (GWP) per sqm</t>
  </si>
  <si>
    <t>Miscellaneous</t>
  </si>
  <si>
    <t>Lime</t>
  </si>
  <si>
    <t>Phenol Formaldehyde</t>
  </si>
  <si>
    <t>2,509 MJ/Sqm</t>
  </si>
  <si>
    <t>Feedstock energy 18 MJ/kg - estimated from Ref 34.</t>
  </si>
  <si>
    <t>2.83 (?)</t>
  </si>
  <si>
    <t>GGBS stabilised soil</t>
  </si>
  <si>
    <t>Windows</t>
  </si>
  <si>
    <t>Mortar (1:3 cement:sand mix)</t>
  </si>
  <si>
    <t>0.38 - 0.43 (?)</t>
  </si>
  <si>
    <t>14.7 KgCO2/Sqm</t>
  </si>
  <si>
    <t>General (Gypsum)</t>
  </si>
  <si>
    <t>500 kg / m  concrete</t>
  </si>
  <si>
    <t>16/20 Mpa</t>
  </si>
  <si>
    <t>Granite</t>
  </si>
  <si>
    <t>General Purpose Polystyrene</t>
  </si>
  <si>
    <t>Cotton, Fabric</t>
  </si>
  <si>
    <t>Calcium Silicate Sheet</t>
  </si>
  <si>
    <t>2.46 (?)</t>
  </si>
  <si>
    <t>MISCELLANEOUS VALUES</t>
  </si>
  <si>
    <t>Vanadium</t>
  </si>
  <si>
    <t>Ref. 167.</t>
  </si>
  <si>
    <t>40 MJ/kg Feedstock Energy  (Included)</t>
  </si>
  <si>
    <t>55.7 MJ/kg Feedstock Energy  (Included).</t>
  </si>
  <si>
    <t>Possible uses: reinforced foundations.</t>
  </si>
  <si>
    <t>Assumed (UK) ratio of 25.6% extrusions, 55.7% Rolled &amp; 18.7% castings. Worldwide average recycled content of 33%</t>
  </si>
  <si>
    <t>Asphalt, 4% (bitumen) binder content (by mass)</t>
  </si>
  <si>
    <t>1.68 MJ/kg Feedstock Energy (Included). Modelled from the bitumen binder content.  The fuel consumption of asphalt  mixing operations was taken from the Mineral Products Association (MPA). It represents typical UK industrial data. Feedstock energy is from the bitumen content.</t>
  </si>
  <si>
    <t>2.10 MJ/kg Feedstock Energy (Included). Comments from 4% mix also apply.</t>
  </si>
  <si>
    <t>2.52 MJ/kg Feedstock Energy (Included). Comments from 4% mix also apply.</t>
  </si>
  <si>
    <t>2.94 MJ/kg Feedstock Energy (Included). Comments from 4% mix also apply.</t>
  </si>
  <si>
    <t>3.36 MJ/kg Feedstock Energy (Included). Comments from 4% mix also apply.</t>
  </si>
  <si>
    <t>42 MJ/kg Feedstock Energy  (Included).  Feedstock assumed to be typical energy content of Bitumen. Carbon dioxide emissions are particularly difficult to estimate, range given.</t>
  </si>
  <si>
    <t>Poor data availability. It is believed that the data may be largely dependent upon ore grade.  Poor carbon data, making estimate of embodied carbon difficult.</t>
  </si>
  <si>
    <t>For per square meter estimates see material profile. Difficult to estimate, taken from Ref. 94.</t>
  </si>
  <si>
    <t>Total weight of this carpet 1,477 g/m2. See Refs. 277 &amp; 279. These carpets (inc. below) are a tufted surface pile made of 100% nylon (polyamide) with a woven textile backing and flame proofed on the basis of aluminium hydroxide.</t>
  </si>
  <si>
    <t>Total weight of this carpet 1,837 g/m2. See Refs. 277 &amp; 279</t>
  </si>
  <si>
    <t>Total weight of this carpet 2,147 g/m2. See Refs. 277 &amp; 279</t>
  </si>
  <si>
    <t>Total weight of this carpet 2,427 g/m2. See Refs. 277 &amp; 279</t>
  </si>
  <si>
    <t>Nylon (Polyamide), pile weight 1100 g/m2</t>
  </si>
  <si>
    <t>Total weight of this carpet 2,677 g/m2. See Refs. 277 &amp; 279</t>
  </si>
  <si>
    <t>Carpet tiles, nylon (Polyamide), pile weight 300 g/m2</t>
  </si>
  <si>
    <t>Total weight of this carpet 4,123 g/m2. See Refs. 277 &amp; 279. These carpet tiles (inc. below) are a tufted surface pile made of 100% nylon (polyamide) fleece-covered bitumen backing and flame-proofed on the basis of aluminium hydroxide</t>
  </si>
  <si>
    <t>Total weight of this carpet 4,373 g/m2. See Refs. 277 &amp; 279</t>
  </si>
  <si>
    <t>Carpet tiles, nylon (Polyamide), pile weight 500 g/m2</t>
  </si>
  <si>
    <t>Carpet tiles, nylon (Polyamide), pile weight 700 g/m2</t>
  </si>
  <si>
    <t>Carpet tiles, nylon (Polyamide), pile weight 900 g/m2</t>
  </si>
  <si>
    <t>Carpet tiles, nylon (Polyamide), pile weight 1100 g/m2</t>
  </si>
  <si>
    <t>Total weight of this carpet 4,623 g/m2. See Refs. 277 &amp; 279</t>
  </si>
  <si>
    <t>Total weight of this carpet 4,873 g/m2. See Refs. 277 &amp; 279</t>
  </si>
  <si>
    <t>Total weight of this carpet 5,123 g/m2. See Refs. 277 &amp; 279</t>
  </si>
  <si>
    <t>Includes feedstock energy, for per square meter see material profile</t>
  </si>
  <si>
    <t>Estimated from measured UK industrial fuel consumption data</t>
  </si>
  <si>
    <t>Saturated Felt Underlay (impregnated with Asphalt or tar)</t>
  </si>
  <si>
    <t>For per square meter see material profile. See Refs. 63, 201, 202 &amp; 281 (Same author).</t>
  </si>
  <si>
    <t>Weighted average of all cement consumed within the UK. This includes all factory made cements (CEM I, CEM II, CEM III, CEM IV) and further blending of fly ash and ground granulated blast furnace slag. This data has been estimated from the British Cement Association's factsheets (see Ref. 59). 23% cementitious additions on average.</t>
  </si>
  <si>
    <t>Average CEM I Portland Cement, 94% Clinker</t>
  </si>
  <si>
    <t>This is a standard cement with no cementitious additions (i.e. fly ash or blast furnace slag). Composition 94% clinker, 5% gypsum, 1% minor additional constituents (mac's). This data has been estimated from the British Cement Association's factsheets (see Ref. 59.).</t>
  </si>
  <si>
    <t xml:space="preserve"> 0.88 (@ 6%) to 0.75 (@ 20%)</t>
  </si>
  <si>
    <t>Values estimated from the ICE Cement, Mortar &amp; Concrete Model</t>
  </si>
  <si>
    <t>Assumed 8% stabiliser contents (6% cement and 2% quicklime)</t>
  </si>
  <si>
    <t>Fibre Cement  Panels - (Colour) Coated</t>
  </si>
  <si>
    <t>Mortar (1:½:4½ Cement:Lime:Sand mix)</t>
  </si>
  <si>
    <t xml:space="preserve">Very large data range, difficult to select values for general ceramics.  </t>
  </si>
  <si>
    <t>General simple baked clay products (inc. terracotta and bricks)</t>
  </si>
  <si>
    <t>It is strongly recommended to avoid selecting a 'general' value for concrete. Selecting data for a specific concrete type (often a ready mix concrete) will give greater accuracy, please see material profile. Assumed cement content 12% by mass.</t>
  </si>
  <si>
    <t>Using UK weighted average cement (more representative of 'typical' concrete mixtures).</t>
  </si>
  <si>
    <t>Compressive strength designation C6/8 Mpa.  28 day compressive strength under British cube method of 8 MPa, under European cylinder method 6 MPa. Possible uses: Kerb bedding and backing. Data is only cradle to factory gate but beyond this the average delivery distance of ready mix concrete is 8.3 km by road (see Ref. 244).</t>
  </si>
  <si>
    <t>Possible uses: mass concrete, mass fill, mass foundations, trench foundations, blinding, strip footing.</t>
  </si>
  <si>
    <t>Possible uses: structural purposes, in situ floors, walls, superstructure.</t>
  </si>
  <si>
    <t>% Cement Replacement -       Blast Furnace Slag</t>
  </si>
  <si>
    <t>The first column represents standard concrete, created with a CEM I Portland cement.  The other columns are estimates  based on a direct substitution of fly ash or blast furnace slag in place of the cement content.  The ICE Cement, Mortar &amp; Concrete Model was applied. Please see important notes in the concrete material profile.</t>
  </si>
  <si>
    <t xml:space="preserve">  REINFORCED CONCRETE - Modification Factors</t>
  </si>
  <si>
    <t>For reinforcement add this value to the appropriate concrete coefficient for each 100 kg of rebar per m3 of concrete</t>
  </si>
  <si>
    <t>EXAMPLE: Reinforced RC 25/30 MPa (with 110 kg per m3 concrete)</t>
  </si>
  <si>
    <t>0.185 kgCO2/kg (0.106 + 0.072 * 1.1)</t>
  </si>
  <si>
    <t>0.198 kgCO2/kg (0.113 + 0.077 * 1.1)</t>
  </si>
  <si>
    <t>Add for each 100 kg steel rebar per m3 concrete. Use multiple of this value, i.e. for 150 kg steel use a factor of 1.5 times these values.</t>
  </si>
  <si>
    <t>with 110 kg rebar per m3 concrete. UK weighted average cement. This assumes the UK typical steel scenario (59% recycled content). Please consider if this is in line with the rest of your study (goal and scope) or the requirements of a predefined method.</t>
  </si>
  <si>
    <t>For precast add this value to the selected coefficient of the appropriate concrete mix</t>
  </si>
  <si>
    <t>For each 1 kg precast concrete. This example is using a RC 40/50 strength class and is not necessarily indicative of an average precast product. Includes UK recorded plant operations and estimated transportation of the constituents to the factory gate (38km aggregates, estimated 100km cement). Data is only cradle to factory gate but beyond this the average delivery distance of precast is 155km by road (see Ref. 244). UK weighted average cement. See also the new report on precast concrete pipes (Ref 300).</t>
  </si>
  <si>
    <t>1.50 MJ/kg (1.00 + 0.50)</t>
  </si>
  <si>
    <t>0.168 kgCO2/kg (0.141 + 0.027)</t>
  </si>
  <si>
    <t>0.180 kgCO2/kg (0.151 + 0.029)</t>
  </si>
  <si>
    <t>0.229 kgCO2/kg (0.171 + 0.072 * 0.8)</t>
  </si>
  <si>
    <t>2.33 MJ/kg (1.50 + 1.04 * 0.8)</t>
  </si>
  <si>
    <t>0.242 kgCO2/kg (0.180 + 0.077 * 0.8)</t>
  </si>
  <si>
    <t>EXAMPLE: Precast RC 40/50 with reinforcement (with 80kg per m )</t>
  </si>
  <si>
    <t>Estimated from the concrete block mix proportions, plus an allowance for concrete block curing, plant operations and transport of materials to factory gate.</t>
  </si>
  <si>
    <t>1:2:4</t>
  </si>
  <si>
    <t>1:3:6</t>
  </si>
  <si>
    <t>1:4:8</t>
  </si>
  <si>
    <t>High strength concrete. All of these values were estimated assuming the UK average content of cementitious additions (i.e. fly ash, GGBS) for factory supplied cements in the UK, see Ref. 59, plus the proportions of other constituents.</t>
  </si>
  <si>
    <t>Assumed density of 2,350 kg/m3. Interpolation of the CEM I
cement content is possible. These numbers assume the
CEM I cement content (not the total cementitious
content, i.e. they do not include cementitious additions).
They may also be used for fly ash mixtures without
modification, but they are likely to slightly underestimate
mixtures that have additional GGBS due to the higher
embodied energy and carbon of GGBS (in comparison to
aggregates and fly ash).</t>
  </si>
  <si>
    <t>Data based on Lafarge 'Envirocrete', which is a C28/35 MPa, very high GGBS replacement value concrete</t>
  </si>
  <si>
    <t>EU production data, estimated from Kupfer Institut LCI data. 37% recycled content (the 3 year world average). World average data is expected to be higher than these values.</t>
  </si>
  <si>
    <t>Includes process CO2 emissions from primary glass manufacture.</t>
  </si>
  <si>
    <t>Large data range, but the selected value is inside a small band of frequently quoted values.</t>
  </si>
  <si>
    <t>Estimated from typical market shares. Feedstock Energy 16.5 MJ/kg  (Included)</t>
  </si>
  <si>
    <t>It was difficult to estimate the embodied energy and carbon of iron with the data available.</t>
  </si>
  <si>
    <t>Allocated (divided) on a mass basis, assumes recycling rate of 61%</t>
  </si>
  <si>
    <t>Glass Reinforced Plastic - GRP - Fibreglass</t>
  </si>
  <si>
    <t>Ground Granulated Blast Furnace Slag (GGBS), economic allocation.</t>
  </si>
  <si>
    <t>Large variations in data, especially for embodied carbon. Includes feedstock energy. Water based paints have a 70% market share.  Water based paint has a lower embodied energy than solvent based paint.</t>
  </si>
  <si>
    <t xml:space="preserve">Waterborne paint has a 70% of market share. Includes feedstock energy. </t>
  </si>
  <si>
    <t>Solventborne paint has a 30% share of the market. Includes feedstock energy.  It was  difficult to estimate carbon emissions for Solventborne paint.</t>
  </si>
  <si>
    <t>Excluding calorific value (CV) of wood, excludes carbon sequestration or biogenic carbon storage.</t>
  </si>
  <si>
    <t xml:space="preserve"> Paperboard (General for construction use)</t>
  </si>
  <si>
    <t>Problems selecting good value, inconsistent figures, West et al believe this is because of past aggregation of EE with cement</t>
  </si>
  <si>
    <t>See Ref [WRAP] for further info on GWP data, including disposal impacts which are significant for Plasterboard.</t>
  </si>
  <si>
    <t>35.6 MJ/kg Feedstock Energy  (Included). Determined by the average use of each type of plastic used in the European construction industry.</t>
  </si>
  <si>
    <t>54.4 MJ/kg Feedstock Energy  (Included). Based on average consumption of types of polyethylene in European construction.</t>
  </si>
  <si>
    <t>54.3 MJ/kg Feedstock Energy  (Included). Doesn’t include the final fabrication.</t>
  </si>
  <si>
    <t>51.6 MJ/kg Feedstock Energy  (Included). Doesn't include the final fabrication.</t>
  </si>
  <si>
    <t>38.6 MJ/kg Feedstock Energy  (Included). Doesn’t include final fabrication. Plastics Europe state that two thirds of nylon is used as fibres (textiles, carpets…etc) in Europe and that most of the remainder as injection mouldings. Dinitrogen monoxide and methane emissions are very significant contributors to GWP.</t>
  </si>
  <si>
    <t>50.7 MJ/kg Feedstock Energy  (Included). Doesn’t include final fabrication (i.e. injection moulding). See comments for Nylon 6 polymer.</t>
  </si>
  <si>
    <t>36.7 MJ/kg Feedstock Energy  (Included). Doesn’t include final fabrication.</t>
  </si>
  <si>
    <t>54 MJ/kg Feedstock Energy  (Included). If biomass benefits are included the CO2 may reduce to 3.85 kgCO2/kg, and GWP down to 4.41 kg CO2e/kg.</t>
  </si>
  <si>
    <t>33.47 MJ/kg Feedstock Energy  (Included). Poor data availability for feedstock energy.</t>
  </si>
  <si>
    <t>37.07 MJ/kg Feedstock Energy  (Included). Poor data availability for feedstock energy.</t>
  </si>
  <si>
    <t>28.1 MJ/kg Feedstock Energy  (Included). Based on market average consumption of types of PVC in the European construction industry.</t>
  </si>
  <si>
    <t>24.4 MJ/kg Feedstock Energy  (Included). If biomass benefits are included the CO2 may reduce to 2.51 kgCO2/kg, and GWP down to 3.23 kg CO2e/kg.</t>
  </si>
  <si>
    <t>24.4 MJ/kg Feedstock Energy  (Included). If biomass benefits are included the CO2 may reduce to 2.56 kgCO2/kg, and GWP down to 3.15 kg CO2e/kg.</t>
  </si>
  <si>
    <t>35.1 MJ/kg Feedstock Energy  (Included). If biomass benefits are included the CO2 may reduce to 2.23 kgCO2/kg, and GWP down to 2.84 kg CO2e/kg.</t>
  </si>
  <si>
    <t>42.6 MJ/kg Feedstock Energy  (Included). Source: www.plasticseurope.org</t>
  </si>
  <si>
    <t>High Density Polyethylene (HDPE) Resin</t>
  </si>
  <si>
    <t>Low Density Polyethylene (LDPE) Resin</t>
  </si>
  <si>
    <t>EU 3-average recycled content of 59%. Estimated from UK's consumption mixture of types of steel (excluding stainless). All data doesn't include the final cutting of the steel products to the specified dimensions or further fabrication activities. Estimated from World Steel Association (Worldsteel) LCA data.</t>
  </si>
  <si>
    <t>Effective recycled content because recycling route is not typical.  EU 3-average recycled content of 59%</t>
  </si>
  <si>
    <t>World average data from the Institute of Stainless Steel Forum (ISSF) life cycle inventory data. Selected data is for the most popular grade (304). Stainless steel does not have separate primary and recycled material production routes.</t>
  </si>
  <si>
    <t>Could not collect strong statistics on consumption mix of  EU 3-average recycled content of 59%recycled steel.</t>
  </si>
  <si>
    <t>EU 3-average recycled content of 59%</t>
  </si>
  <si>
    <t>General - UK (EU) Average Recycled Content</t>
  </si>
  <si>
    <t>Coil (Sheet), Galvanised - UK (EU) Average Recycled Content</t>
  </si>
  <si>
    <t>Section- UK (EU) Average Recycled Content</t>
  </si>
  <si>
    <t>Rest of World (non-E.U.) consumption of steel. 3 year average recycled content of 35.5%.</t>
  </si>
  <si>
    <t>Comments above apply. See material profile for further information.</t>
  </si>
  <si>
    <t>General - R.O.W. Avg. Recy. Cont.</t>
  </si>
  <si>
    <t>General - World Avg. Recy. Cont.</t>
  </si>
  <si>
    <t>Bar &amp; rod - R.O.W. Avg. Recy. Cont.</t>
  </si>
  <si>
    <t>Bar &amp; rod - World Avg. Recy. Cont.</t>
  </si>
  <si>
    <t>Coil - R.O.W. Avg. Recy. Cont.</t>
  </si>
  <si>
    <t>Coil - World Avg. Recy. Cont.</t>
  </si>
  <si>
    <t>Coil, Galvanised - R.O.W. Avg. Recy. Cont.</t>
  </si>
  <si>
    <t>Coil, Galvanised - World Avg. Recy. Cont.</t>
  </si>
  <si>
    <t>Pipe - R.O.W. Avg. Recy. Cont.</t>
  </si>
  <si>
    <t>Pipe - World Avg. Recy. Cont.</t>
  </si>
  <si>
    <t>Plate - R.O.W. Avg. Recy. Cont.</t>
  </si>
  <si>
    <t>Plate - World Avg. Recy. Cont.</t>
  </si>
  <si>
    <t>Section - R.O.W. Avg. Recy. Cont.</t>
  </si>
  <si>
    <t>Section - World Avg. Recy. Cont.</t>
  </si>
  <si>
    <t>ICE database average (statistic), uncertain. See material profile.</t>
  </si>
  <si>
    <t>Estimated from UK consumption mixture of timber products in 2007 (Timber Trade Federation statistics). Includes 4.3 MJ bio-energy. All values do not include the CV of timber product and exclude carbon storage.</t>
  </si>
  <si>
    <t>Hardboard is a type of fibreboard with a density above 800 kg/m3. Includes 5.6 MJ bio-energy.</t>
  </si>
  <si>
    <t>Wide density range (350-800 kg/m3). Includes 3.8 MJ bio-energy.</t>
  </si>
  <si>
    <t>Estimated from Refs. 103 and 150. Includes 5.9 MJ bio-energy.</t>
  </si>
  <si>
    <t>Very large data range, difficult to select appropriate values. Modified from CORRIM reports. Includes 3.2 MJ bio-energy (uncertain estimate).</t>
  </si>
  <si>
    <t>0.31fos+0.41bio</t>
  </si>
  <si>
    <t>0.42fos+0.45bio</t>
  </si>
  <si>
    <t>0.58fos+0.51bio</t>
  </si>
  <si>
    <t>0.33fos+0.32bio</t>
  </si>
  <si>
    <t>0.39fos+0.35bio</t>
  </si>
  <si>
    <t>0.45fos+0.54bio</t>
  </si>
  <si>
    <t>0.54fos+0.32bio</t>
  </si>
  <si>
    <t>0.30fos+0.41bio</t>
  </si>
  <si>
    <t>0.39fos+0.45bio</t>
  </si>
  <si>
    <t>0.54fos+0.51bio</t>
  </si>
  <si>
    <t>0.31fos+0.32bio</t>
  </si>
  <si>
    <t>0.37fos+0.35bio</t>
  </si>
  <si>
    <t>0.42fos+0.54bio</t>
  </si>
  <si>
    <t>0.52fos+0.32bio</t>
  </si>
  <si>
    <t xml:space="preserve">Note: These values were difficult to estimate because timber has a high data variability. These values exclude the energy content of the wooden product (the Calorific Value (CV) from burning). See the material profile for guidance on the new data structure for embodied carbon (i.e. split into foss and bio) </t>
  </si>
  <si>
    <t>It was difficult to select values for hardwood, the data was estimated from the CORRIM studies (Ref. 88). Includes 6.3 MJ bio-energy.</t>
  </si>
  <si>
    <t>23.58 MJ/kg Feedstock Energy  (Included), Same value as PVC calendered sheet. Note: the book version of ICE contains the wrong values. These values are up to date</t>
  </si>
  <si>
    <t>Uncertain carbon estimates, currently estimated from typical UK industrial fuel mix. Recycled content of general Zinc 30%.</t>
  </si>
  <si>
    <t>Embodied carbon estimated from typical UK industrial fuel mix. This is not an ideal method.</t>
  </si>
  <si>
    <t>730 MJ/Sqm Feedstock Energy  (Included). For more detailed data see reference 147. (Swedish study). The data in this report was modified to fit within the ICE framework. Includes all sub-base layers to construct a road. Sum of construction, maintenance, operation.</t>
  </si>
  <si>
    <t xml:space="preserve">Swedish scenario of typical road operation, includes street and traffic lights (95% of total energy), road clearing, sweeping, gritting and snow clearing. </t>
  </si>
  <si>
    <t>1,290 MJ/kg Feedstock Energy  (Included). Sum of construction, maintenance, operation.</t>
  </si>
  <si>
    <t xml:space="preserve">Swedish scenario of typical road operation, includes street and traffic lights (95% of total energy), and also road clearing, sweeping, gritting and snow clearing. </t>
  </si>
  <si>
    <t>Note: The above data for roads were based on a single reference (ref 145). There were other references available but it was not possible to process the reports into useful units (per sqm). One of the other references indicates a larger difference between concrete and asphalt roads than the data above. If there is a particular interest in roads the reader is recommended to review the literature in further detail.</t>
  </si>
  <si>
    <t>Asphalt road - Hot construction method - 40 yrs</t>
  </si>
  <si>
    <t>Embodied carbon estimated from typical UK industrial fuel mix</t>
  </si>
  <si>
    <t>Asphalt road - Cold construction method - 40 yrs</t>
  </si>
  <si>
    <t>1.2mx1.2m Single Glazed Timber Framed Unit</t>
  </si>
  <si>
    <t>1.2mx1.2m Double Glazed (Air or Argon Filled):</t>
  </si>
  <si>
    <t>NOTE: Not all of the data could be converted to full GHG's. It was estimated from the fuel use only (i.e. Not including any process related emissions) the full CO2e is approximately 6 percent  higher than the CO2 only value of embodied carbon. This is for the average mixture of fuels used in the UK industry.</t>
  </si>
  <si>
    <t>Searchable Materials</t>
  </si>
  <si>
    <t>General Aluminium</t>
  </si>
  <si>
    <t>General Virgin Aluminium</t>
  </si>
  <si>
    <t>General Recycled Aluminium</t>
  </si>
  <si>
    <t>General Cast Aluminium</t>
  </si>
  <si>
    <t>Virgin Cast Aluminium</t>
  </si>
  <si>
    <t>Recycled Cast Aluminium</t>
  </si>
  <si>
    <t>General Extruded Aluminium</t>
  </si>
  <si>
    <t>Virgin Extruded Aluminium</t>
  </si>
  <si>
    <t>Recycled Extruded Aluminium</t>
  </si>
  <si>
    <t>General Rolled Aluminium</t>
  </si>
  <si>
    <t>Virgin Rolled Aluminium</t>
  </si>
  <si>
    <t>Recycled Rolled Aluminium</t>
  </si>
  <si>
    <t>General Bitumen</t>
  </si>
  <si>
    <t>General Brass</t>
  </si>
  <si>
    <t>basic</t>
  </si>
  <si>
    <t>General Virgin Brass</t>
  </si>
  <si>
    <t>General Recycled Brass</t>
  </si>
  <si>
    <t>Single Brick  (MJ/brick &amp; kgCO2/brick)</t>
  </si>
  <si>
    <t>General Bronze</t>
  </si>
  <si>
    <t>General Ceramics</t>
  </si>
  <si>
    <t>Ceramic Fittings</t>
  </si>
  <si>
    <t>General Clay (Simple Baked Products)</t>
  </si>
  <si>
    <t>Clay Tiles</t>
  </si>
  <si>
    <t>General Concrete</t>
  </si>
  <si>
    <t>General EU Tube &amp; Sheet Copper</t>
  </si>
  <si>
    <t>Virgin EU Tube &amp; Sheet Copper</t>
  </si>
  <si>
    <t>Recycled EU Tube &amp; Sheet Copper</t>
  </si>
  <si>
    <t>General Iron</t>
  </si>
  <si>
    <t>General Lead</t>
  </si>
  <si>
    <t>Virgin Lead</t>
  </si>
  <si>
    <t>Recycled Lead</t>
  </si>
  <si>
    <t>General Lime</t>
  </si>
  <si>
    <t>General Linoleum</t>
  </si>
  <si>
    <t>EXAMPLE: 1 packet A4 paper</t>
  </si>
  <si>
    <t>General Plastic</t>
  </si>
  <si>
    <t>General Rubber</t>
  </si>
  <si>
    <t>General Sand</t>
  </si>
  <si>
    <t>Sealants_and_Adhesives</t>
  </si>
  <si>
    <t>Virgin Coil (Sheet) Steel</t>
  </si>
  <si>
    <t>Virgin Coil (Sheet) Steel UK (EU) Average Recycled Content</t>
  </si>
  <si>
    <t>Recycled Coil (Sheet) Steel UK (EU) Average Recycled Content</t>
  </si>
  <si>
    <t>Bar &amp; Rod Virgin Steel UK (EU) Average Recycled Content</t>
  </si>
  <si>
    <t>Bar &amp; Rod Recycled Steel UK (EU) Average Recycled Content</t>
  </si>
  <si>
    <t>General Virgin Steel UK (EU) Average Recycled Content</t>
  </si>
  <si>
    <t>General Recycled Steel UK (EU) Average Recycled Content</t>
  </si>
  <si>
    <t>Virgin Pipe- UK (EU) Average Recycled Content</t>
  </si>
  <si>
    <t>Recycled Pipe- UK (EU) Average Recycled Content</t>
  </si>
  <si>
    <t>General Pipe- UK (EU) Average Recycled Content</t>
  </si>
  <si>
    <t>General Coil (Sheet) - UK (EU) Average Recycled Content</t>
  </si>
  <si>
    <t>General Bar &amp; rod - UK (EU) Average Recycled Content</t>
  </si>
  <si>
    <t>General Plate- UK (EU) Average Recycled Content</t>
  </si>
  <si>
    <t>Virgin Plate- UK (EU) Average Recycled Content</t>
  </si>
  <si>
    <t>Recycled Plate- UK (EU) Average Recycled Content</t>
  </si>
  <si>
    <t>Virgin Section- UK (EU) Average Recycled Content</t>
  </si>
  <si>
    <t>Recycled Section- UK (EU) Average Recycled Content</t>
  </si>
  <si>
    <t>General Tin</t>
  </si>
  <si>
    <t>Virgin Titanium</t>
  </si>
  <si>
    <t>Recycled Titanium</t>
  </si>
  <si>
    <t>General Vinyl Flooring</t>
  </si>
  <si>
    <t>Vinyl_Flooring</t>
  </si>
  <si>
    <t>General Zinc</t>
  </si>
  <si>
    <t>Virgin Zinc</t>
  </si>
  <si>
    <t>Recycled Zinc</t>
  </si>
  <si>
    <t>PV_Modules</t>
  </si>
  <si>
    <t>6</t>
  </si>
  <si>
    <t>Quantity</t>
  </si>
  <si>
    <t>MJ/kg (MJ/sqm)</t>
  </si>
  <si>
    <t>kgCO2/kg</t>
  </si>
  <si>
    <t>Total MJ</t>
  </si>
  <si>
    <t>Total kgCO2</t>
  </si>
  <si>
    <t>Sum of Materials &amp; Transportation</t>
  </si>
  <si>
    <t>MJ</t>
  </si>
  <si>
    <t>kgCO2</t>
  </si>
  <si>
    <t>Total</t>
  </si>
  <si>
    <t>Fossil Fuels</t>
  </si>
  <si>
    <t>Fossil_Fuels</t>
  </si>
  <si>
    <t>Electrical_Power_Generation</t>
  </si>
  <si>
    <t>Amount of Paper Towel Waste @ HSU</t>
  </si>
  <si>
    <t>case</t>
  </si>
  <si>
    <t>g /paper towel</t>
  </si>
  <si>
    <t>lbs CO2 /gallon diesel</t>
  </si>
  <si>
    <t>to confirm</t>
  </si>
  <si>
    <t>Paper towels per case</t>
  </si>
  <si>
    <t>gal diesel per trip</t>
  </si>
  <si>
    <t>close enough</t>
  </si>
  <si>
    <t>lbs CO2/waste trip</t>
  </si>
  <si>
    <t>lbs CO2/one way trip</t>
  </si>
  <si>
    <t>tons/trip</t>
  </si>
  <si>
    <t>one way trips per load</t>
  </si>
  <si>
    <t>lbs/ton</t>
  </si>
  <si>
    <t>lbs co2/waste trip</t>
  </si>
  <si>
    <t>Rough Guess to gain from biodigest - cant be less</t>
  </si>
  <si>
    <t>MJ/gallon diesel</t>
  </si>
  <si>
    <t>Lost Souce</t>
  </si>
  <si>
    <t>btu /lb waste paper</t>
  </si>
  <si>
    <t>Max Energy PT E Content</t>
  </si>
  <si>
    <t>MJ/lbs waste paper</t>
  </si>
  <si>
    <t>btu/MJ</t>
  </si>
  <si>
    <t>GJ/T</t>
  </si>
  <si>
    <t>btu/lb dry</t>
  </si>
  <si>
    <t>GJ/ton paper - Cogen</t>
  </si>
  <si>
    <t>MJ/lb</t>
  </si>
  <si>
    <t>MJ/lb dry</t>
  </si>
  <si>
    <t>avg MJ /lb waste paper</t>
  </si>
  <si>
    <t>MJ/GJ</t>
  </si>
  <si>
    <t>kg/MT</t>
  </si>
  <si>
    <t>Nm3 methane/dry tonne (MT) biomass for anaerobic digestion</t>
  </si>
  <si>
    <t>QuickLink</t>
  </si>
  <si>
    <t>ft3/Nm3</t>
  </si>
  <si>
    <t>What is a</t>
  </si>
  <si>
    <t>Nm3?</t>
  </si>
  <si>
    <t>Nm3 methane/dry tonne (MT) MSW Landfill</t>
  </si>
  <si>
    <t>kg CO2e/kwh from natural gas energy production</t>
  </si>
  <si>
    <t>kg CO2e/mmBTU produced from methane energy production</t>
  </si>
  <si>
    <t>bags per 9477 cu ft</t>
  </si>
  <si>
    <t>btu/mmbtu</t>
  </si>
  <si>
    <t>cu ft per 3510 pt filled bags</t>
  </si>
  <si>
    <t>CO2e/methane</t>
  </si>
  <si>
    <t>cu ft per paper towel filled bags</t>
  </si>
  <si>
    <t>MJ/L</t>
  </si>
  <si>
    <t>lbs/bag</t>
  </si>
  <si>
    <t>L/m3</t>
  </si>
  <si>
    <t>cu yards per garbage truck</t>
  </si>
  <si>
    <t>kg/m3 - Methane Density</t>
  </si>
  <si>
    <t>cu ft per cu yrd</t>
  </si>
  <si>
    <t>cu ft / 17 tons</t>
  </si>
  <si>
    <t>MJ/kwh</t>
  </si>
  <si>
    <t>cu yards</t>
  </si>
  <si>
    <t>MT methane/1 MT MSW</t>
  </si>
  <si>
    <t>trucks / 17 tons</t>
  </si>
  <si>
    <t>MJ/trip</t>
  </si>
  <si>
    <t>100% factor</t>
  </si>
  <si>
    <t>lbs/kg</t>
  </si>
  <si>
    <t>lbs/MT</t>
  </si>
  <si>
    <t>Project Cost in Materials Per Year</t>
  </si>
  <si>
    <t>Option A - Business As Usual</t>
  </si>
  <si>
    <t>Stage 1</t>
  </si>
  <si>
    <t>Alternative 1</t>
  </si>
  <si>
    <t>Alternative 2</t>
  </si>
  <si>
    <t>Alternative 3</t>
  </si>
  <si>
    <t>Signage</t>
  </si>
  <si>
    <t>Bathroom equipment</t>
  </si>
  <si>
    <t>Paper Towel Bin</t>
  </si>
  <si>
    <t>Landfill Bin</t>
  </si>
  <si>
    <t>Custodial equipment</t>
  </si>
  <si>
    <t>Attached side landfill bin</t>
  </si>
  <si>
    <t>Paper Tamper</t>
  </si>
  <si>
    <t>Stage 2</t>
  </si>
  <si>
    <t>Collection Totes</t>
  </si>
  <si>
    <t>Transport Fuel/Energy</t>
  </si>
  <si>
    <t>Stage 3</t>
  </si>
  <si>
    <t>Bag Cutting Knife</t>
  </si>
  <si>
    <t>Trash Picker</t>
  </si>
  <si>
    <t>Total</t>
  </si>
  <si>
    <t>Option B - Mandated Collection System</t>
  </si>
  <si>
    <t>Option C - Voluntary Collection System</t>
  </si>
  <si>
    <t xml:space="preserve">Tote </t>
  </si>
  <si>
    <t>Conversion Factors/Assumptions</t>
  </si>
  <si>
    <t xml:space="preserve">Model:(118 Quart IRIS Stor-it-All TM Pro Plastic Tote) </t>
  </si>
  <si>
    <t>Source: Google conversions</t>
  </si>
  <si>
    <t>Buildings</t>
  </si>
  <si>
    <t>Bathrooms</t>
  </si>
  <si>
    <t>Trash cans</t>
  </si>
  <si>
    <t>http://www.usphome.com/catalog/item.aspx?itemid=75336&amp;catid=1061</t>
  </si>
  <si>
    <t>per</t>
  </si>
  <si>
    <t>Tote(s)</t>
  </si>
  <si>
    <t>inch (width)</t>
  </si>
  <si>
    <t>lb (pounds)</t>
  </si>
  <si>
    <t>kg</t>
  </si>
  <si>
    <t>inch (length)</t>
  </si>
  <si>
    <t>inch (height)</t>
  </si>
  <si>
    <t>quarts</t>
  </si>
  <si>
    <t>gallon</t>
  </si>
  <si>
    <t>Bags</t>
  </si>
  <si>
    <t>Week</t>
  </si>
  <si>
    <t>lb</t>
  </si>
  <si>
    <t>cm</t>
  </si>
  <si>
    <t>inches</t>
  </si>
  <si>
    <t>bags</t>
  </si>
  <si>
    <t>year</t>
  </si>
  <si>
    <t>meter</t>
  </si>
  <si>
    <t>kwh</t>
  </si>
  <si>
    <t>joules</t>
  </si>
  <si>
    <t>g/cm^3 (Polypropylene)</t>
  </si>
  <si>
    <t>assumed</t>
  </si>
  <si>
    <t>pi</t>
  </si>
  <si>
    <t>collection days</t>
  </si>
  <si>
    <t>Quart (Storage Capacity)</t>
  </si>
  <si>
    <t>weeks</t>
  </si>
  <si>
    <t>Gallon (Storage Capacity)</t>
  </si>
  <si>
    <t>semester</t>
  </si>
  <si>
    <t>Feature 1</t>
  </si>
  <si>
    <t>Stackable</t>
  </si>
  <si>
    <t>Coversion Factors/Assumptions contintued…</t>
  </si>
  <si>
    <t>semesters</t>
  </si>
  <si>
    <t>Feature 2</t>
  </si>
  <si>
    <t>Easy to clean</t>
  </si>
  <si>
    <t>wastecan</t>
  </si>
  <si>
    <t>Tote Lid</t>
  </si>
  <si>
    <t>volume</t>
  </si>
  <si>
    <t>pi*r^2*h</t>
  </si>
  <si>
    <t>g</t>
  </si>
  <si>
    <t>ft</t>
  </si>
  <si>
    <t>mile</t>
  </si>
  <si>
    <t>inch (ht)</t>
  </si>
  <si>
    <t>truck collections</t>
  </si>
  <si>
    <t>week</t>
  </si>
  <si>
    <t>cm (length)</t>
  </si>
  <si>
    <t>cm (width)</t>
  </si>
  <si>
    <t>cm (ht)</t>
  </si>
  <si>
    <t>cm^3</t>
  </si>
  <si>
    <t>kgCO2/kg (Polypropylene)</t>
  </si>
  <si>
    <t>ICE</t>
  </si>
  <si>
    <t>KgCO2e/kg</t>
  </si>
  <si>
    <t>kgCO2e/kg</t>
  </si>
  <si>
    <t>MJ/kg</t>
  </si>
  <si>
    <t>Mj/kg</t>
  </si>
  <si>
    <t>`</t>
  </si>
  <si>
    <t xml:space="preserve">Small Garbage Can </t>
  </si>
  <si>
    <t>mmbtu</t>
  </si>
  <si>
    <t>Model: (Rubbermaid Small Beige 14 Qt. Wastebasket)</t>
  </si>
  <si>
    <t>metric ton</t>
  </si>
  <si>
    <t>http://www.wasserstrom.com/restaurant-supplies-equipment/Product_654105</t>
  </si>
  <si>
    <t xml:space="preserve"> </t>
  </si>
  <si>
    <t>Small Garbage Can(s)</t>
  </si>
  <si>
    <t>Inch</t>
  </si>
  <si>
    <t>(handle radius)</t>
  </si>
  <si>
    <t>Inch (Ht)</t>
  </si>
  <si>
    <t>cm(handle radius)</t>
  </si>
  <si>
    <t>Inch (Width)</t>
  </si>
  <si>
    <t>m^2 (surface area of handle)</t>
  </si>
  <si>
    <t>Inch (depth)</t>
  </si>
  <si>
    <t>lb/can</t>
  </si>
  <si>
    <t>kg/can</t>
  </si>
  <si>
    <t>Quart (Storeage capacity)</t>
  </si>
  <si>
    <t>Gallon (Storeage capacity)</t>
  </si>
  <si>
    <t>Rolled rims for strength</t>
  </si>
  <si>
    <t>kgCO2/kg (Polyethylene)</t>
  </si>
  <si>
    <t>kgCo02e/kg</t>
  </si>
  <si>
    <t xml:space="preserve">Tamper:  </t>
  </si>
  <si>
    <t>Model:  Ames True Temper 11 lb 8-Inch by 8-Inch Tamper with 42-Inch Ash Handle 1133400</t>
  </si>
  <si>
    <t>Tamper(s)</t>
  </si>
  <si>
    <t>Radius of tamper in cm</t>
  </si>
  <si>
    <t>Radius of tamper in meters</t>
  </si>
  <si>
    <t>m (handle radius)</t>
  </si>
  <si>
    <t>square meters (used for vol. calculation)</t>
  </si>
  <si>
    <t>Steel Handle</t>
  </si>
  <si>
    <t>Steel (Handle) Height in inches</t>
  </si>
  <si>
    <t>Steel (Handle) Height in cm</t>
  </si>
  <si>
    <t>Steel (Handle) Height in meters</t>
  </si>
  <si>
    <t>Volume of Steel Handle in meter^3</t>
  </si>
  <si>
    <t>Avg density of Steel Handle in kg/m^3</t>
  </si>
  <si>
    <t>Assumed from wikipedia</t>
  </si>
  <si>
    <t>kgCO2/kg of steel</t>
  </si>
  <si>
    <t>kgCO2E/kg of steel</t>
  </si>
  <si>
    <t>Embedded Energy of Steel in MJ/kg</t>
  </si>
  <si>
    <t>Wt of Steel handle in kg</t>
  </si>
  <si>
    <t>kg/CO2 of Steel Handle</t>
  </si>
  <si>
    <t>Embedded Energy of Steel Handle in MJ</t>
  </si>
  <si>
    <t>Rubber Grip</t>
  </si>
  <si>
    <t>Rubber (Grip) Height in inches</t>
  </si>
  <si>
    <t>Rubber (Grip) Height in cm</t>
  </si>
  <si>
    <t>Rubber Grip Height in meters</t>
  </si>
  <si>
    <t>Rubber Grib vol in meter^3</t>
  </si>
  <si>
    <t>Density of Rubber in kg/m^3</t>
  </si>
  <si>
    <t>source: http://www.aqua-calc.com/page/density-table/substance/Rubber-coma-and-blank-manufactured</t>
  </si>
  <si>
    <t>Rubber Grip Wt in kg</t>
  </si>
  <si>
    <t>kg/CO2 of Rubber</t>
  </si>
  <si>
    <t>kg CO2E/kg of Rubber</t>
  </si>
  <si>
    <t>MJ/kg of Rubber</t>
  </si>
  <si>
    <t>Rubber Grip in kg/CO2</t>
  </si>
  <si>
    <t>Emboddied Energy of Rubber Grip in MJ</t>
  </si>
  <si>
    <t>Cast Iron (base) Height inches</t>
  </si>
  <si>
    <t>Cast Iron (base) Height cm</t>
  </si>
  <si>
    <t>Cast Iron (base) Hegiht meter</t>
  </si>
  <si>
    <t>Cast Iron (base) Width in inches</t>
  </si>
  <si>
    <t>Cast Iron (base) Width in cm</t>
  </si>
  <si>
    <t>Cast Iron (base) Width in meters</t>
  </si>
  <si>
    <t>Cast Iron (base) Length in inches</t>
  </si>
  <si>
    <t>Cast Iron (base) Length in cm</t>
  </si>
  <si>
    <t>Volume of Cast Iron base in cm^3</t>
  </si>
  <si>
    <t>Density of Iron in g/cm^3</t>
  </si>
  <si>
    <t>Wt of Cast Iron base in g</t>
  </si>
  <si>
    <t>Wt of Cast Iron base in kg</t>
  </si>
  <si>
    <t>kg CO2/kg of Iron</t>
  </si>
  <si>
    <t>kg CO2E/kg of Iron</t>
  </si>
  <si>
    <t>Embedded Energy of Iron in MJ/kg</t>
  </si>
  <si>
    <t>Emissions of Cast Iron base in kgCO2</t>
  </si>
  <si>
    <t>Embedded Energy of Cast Iron base in MJ</t>
  </si>
  <si>
    <t>TOTAL KG CO2:</t>
  </si>
  <si>
    <t>TOTAL MJ</t>
  </si>
  <si>
    <t>Tamper</t>
  </si>
  <si>
    <t>Cost</t>
  </si>
  <si>
    <t>$</t>
  </si>
  <si>
    <t>Model:</t>
  </si>
  <si>
    <t>Materials:</t>
  </si>
  <si>
    <t>Wood (Handle) in inches</t>
  </si>
  <si>
    <t>42x1.5</t>
  </si>
  <si>
    <t>Wood (Handle) in inches^3</t>
  </si>
  <si>
    <t>Wood (Handle) in m^3</t>
  </si>
  <si>
    <t>Avg Density in kg/m^3</t>
  </si>
  <si>
    <t>wikipedia</t>
  </si>
  <si>
    <t>Density (Ash) in kg/m^3</t>
  </si>
  <si>
    <t>http://www.engineeringtoolbox.com/wood-density-d_40.html</t>
  </si>
  <si>
    <t>Wt in kg</t>
  </si>
  <si>
    <t>Dimensions of Cast Iron (base) in inches</t>
  </si>
  <si>
    <t>8x8x0.7</t>
  </si>
  <si>
    <t>Vol of Cast Iron (base) in inches^3</t>
  </si>
  <si>
    <t>Vol of Cast Iron (base) in m^3</t>
  </si>
  <si>
    <t>kgCO2/kg of (Steel)</t>
  </si>
  <si>
    <t>kgCO2e/kg of steel</t>
  </si>
  <si>
    <t>MJ/kg of steel</t>
  </si>
  <si>
    <t>kg CO2/kg of (Sawn Hardwood)</t>
  </si>
  <si>
    <t>kg CO2e/kg of Sawn Hardwood</t>
  </si>
  <si>
    <t>MJ/kg of Sawn Hardwood</t>
  </si>
  <si>
    <t xml:space="preserve">kg CO2/kg of Wood handle </t>
  </si>
  <si>
    <t>kgCO2e/kg of wood handle</t>
  </si>
  <si>
    <t>MJ/kg of wood handle</t>
  </si>
  <si>
    <t>Cast Iron EE</t>
  </si>
  <si>
    <t>kg CO2/kg</t>
  </si>
  <si>
    <t>Total Tamper EE</t>
  </si>
  <si>
    <t>CO2E/kg</t>
  </si>
  <si>
    <t>http://www.amazon.com/gp/offer-listing/B0002YRY9O/ref=dp_olp_new?ie=UTF8&amp;condition=new</t>
  </si>
  <si>
    <t>Weight of Body kit in lbs</t>
  </si>
  <si>
    <t>source: http://www.sp3international.com/3d691531pa-3dcarbon-body-kit-ford-f150.html</t>
  </si>
  <si>
    <t>Wt of Body kit in kg</t>
  </si>
  <si>
    <t>Material of Body Kit</t>
  </si>
  <si>
    <t>Urethane</t>
  </si>
  <si>
    <t>Polyurethane Rigid Foam in MJ/kg</t>
  </si>
  <si>
    <t>Polyurethane Rigid Foam in kgCO2/kg</t>
  </si>
  <si>
    <t>% of total truck</t>
  </si>
  <si>
    <t>ICE Report Carpet Nylon</t>
  </si>
  <si>
    <t>MJ/kg nylon carpet</t>
  </si>
  <si>
    <t>kgCO2/kg nylon carpet</t>
  </si>
  <si>
    <t>kgCO2e/kg nylon carpet</t>
  </si>
  <si>
    <t>Frame/Cab/Rest of Truck</t>
  </si>
  <si>
    <t xml:space="preserve">Weight </t>
  </si>
  <si>
    <t xml:space="preserve">Material </t>
  </si>
  <si>
    <t>Steel, Aluminum</t>
  </si>
  <si>
    <t>Gasoline</t>
  </si>
  <si>
    <t>Price of 1 gallon of regular grade gas ($)</t>
  </si>
  <si>
    <t>Cost of full tank ($)</t>
  </si>
  <si>
    <t>total gallons gas needed for 1 year</t>
  </si>
  <si>
    <t>Miles traveled on full tank</t>
  </si>
  <si>
    <t>Distance of collection route from map in inches</t>
  </si>
  <si>
    <t>Map scale</t>
  </si>
  <si>
    <t>Map conversion ratio of inches to feet</t>
  </si>
  <si>
    <t>Map distance converted to feet</t>
  </si>
  <si>
    <t>Map distance converted to miles</t>
  </si>
  <si>
    <t>collections per full tank of gas</t>
  </si>
  <si>
    <t>gallons of gas required to do 1 collection</t>
  </si>
  <si>
    <t>Cost ($) of gas of 1 collection</t>
  </si>
  <si>
    <t>Yearly cost ($)</t>
  </si>
  <si>
    <t>Kg of CO2 produced for combustion of 1 gallon of gas</t>
  </si>
  <si>
    <t>source: http://www.engineeringtoolbox.com/co2-emission-fuels-d_1085.html</t>
  </si>
  <si>
    <t>Kg of gas per gallon</t>
  </si>
  <si>
    <t>assumed from http://wiki.answers.com</t>
  </si>
  <si>
    <t>Kg of CO2 per gallon of gasoline</t>
  </si>
  <si>
    <t>Total Kg of CO2 produced from truck for 1 year</t>
  </si>
  <si>
    <t>MJ/kg of gas</t>
  </si>
  <si>
    <t>http://answers.yahoo.com/question/index?qid=20110511004945AAeKrf3</t>
  </si>
  <si>
    <t>kg/gallon</t>
  </si>
  <si>
    <t>http://answers.yahoo.com/question/index?qid=20071129142718AAY5mUt</t>
  </si>
  <si>
    <t>kg of gas per yr</t>
  </si>
  <si>
    <t>Miles traveled in 1 yr on collection route</t>
  </si>
  <si>
    <t>G CO2 produced in 1 yr</t>
  </si>
  <si>
    <t>kg CO2 emissions in 1 yr</t>
  </si>
  <si>
    <t>Electric Golf Cart</t>
  </si>
  <si>
    <t>Average Weight in lbs</t>
  </si>
  <si>
    <t>Battery Model: T-875 8v</t>
  </si>
  <si>
    <t>Voltage</t>
  </si>
  <si>
    <t>Out put in amp*hours</t>
  </si>
  <si>
    <t>Battery life in hours</t>
  </si>
  <si>
    <t>Weight in lbs</t>
  </si>
  <si>
    <t>source: http://www.trojanbattery.com/Products/T-8758V.aspx</t>
  </si>
  <si>
    <t>Current Flow in amps</t>
  </si>
  <si>
    <t>Power of Battery in watts</t>
  </si>
  <si>
    <t>Energy in joules Requirement for 1 charge (output)</t>
  </si>
  <si>
    <t>Energy in MJ for 1 charge</t>
  </si>
  <si>
    <t>Miles per fully charged battery</t>
  </si>
  <si>
    <t>Collections per fully charged battery</t>
  </si>
  <si>
    <t>Energy in joules  required for 1 collection</t>
  </si>
  <si>
    <t>@</t>
  </si>
  <si>
    <t>Energy in megajoules required for 1 collection</t>
  </si>
  <si>
    <t xml:space="preserve">Battery Charger: I3612CF Eagle 36 Volt 12 Amp
 with Crowsfoot
</t>
  </si>
  <si>
    <t>source: http://www.chargingchargers.com/chargers/golf-cart/36-volt-crowsfoot-12.html</t>
  </si>
  <si>
    <t>AC Input</t>
  </si>
  <si>
    <t>VAC</t>
  </si>
  <si>
    <t>amps</t>
  </si>
  <si>
    <t>DC Output</t>
  </si>
  <si>
    <t>Cost  ($)</t>
  </si>
  <si>
    <t>Time estimate to charge (1) T 875 in hours</t>
  </si>
  <si>
    <t xml:space="preserve">1 full charge </t>
  </si>
  <si>
    <t>amp*hours</t>
  </si>
  <si>
    <t>Energy required for 1 charge in kwh</t>
  </si>
  <si>
    <t>Energy required for 1 charge in joules</t>
  </si>
  <si>
    <t>Energy required for 1 charge in MJ</t>
  </si>
  <si>
    <t>Days of use of 1 fully charged batteries</t>
  </si>
  <si>
    <t>Days needed to charge battery out of a whole yr</t>
  </si>
  <si>
    <t xml:space="preserve">total KWH required to drive cart </t>
  </si>
  <si>
    <t>HSU total tons of CO2 emitted</t>
  </si>
  <si>
    <t>Total KWH produced by HSU 2006</t>
  </si>
  <si>
    <t>Tons of CO2 emissions emitted for 1 kwh of energy produced</t>
  </si>
  <si>
    <t>Tons of CO2 emitted by the cart for 1 yr</t>
  </si>
  <si>
    <t>Kg of CO2 emitted by the cart for 1 yr</t>
  </si>
  <si>
    <t>lbs CO2 per kwh of electricity</t>
  </si>
  <si>
    <t>www.pge.com/tariffs/electric.shtml#COMMERCIAL</t>
  </si>
  <si>
    <t>44 g (CO2)</t>
  </si>
  <si>
    <t>CO2 per therm from natural gas</t>
  </si>
  <si>
    <t>kg (PHA)</t>
  </si>
  <si>
    <t>source:http://cdiac.ornl.gov/faq.html#Q26</t>
  </si>
  <si>
    <t>$ per kwh (avg commerical rate)</t>
  </si>
  <si>
    <t>source: http://www3.abe.iastate.edu/biobased/lcareview.pdf</t>
  </si>
  <si>
    <t>$ (battery charging for 1 yr)</t>
  </si>
  <si>
    <t>Biodegradeable Plastic Bags</t>
  </si>
  <si>
    <t>Fossil Fuel Combustion CO2 emissions</t>
  </si>
  <si>
    <t>g(fossil fuel)</t>
  </si>
  <si>
    <t>kg (fossil fuel)</t>
  </si>
  <si>
    <t>kg CO2</t>
  </si>
  <si>
    <t>Amount of fossil fuel needed to produce PHA (Biodegradeable plastic)</t>
  </si>
  <si>
    <t>Emissions of 1 kg PHA</t>
  </si>
  <si>
    <t>Cost of (15) 30 gallon bags ($)</t>
  </si>
  <si>
    <t>source: http://www.amazon.com/Green-Genius-Biodegradable-Large-Drawstring/dp/B002PNMRJM</t>
  </si>
  <si>
    <t>Weight of 15 bags in lbs</t>
  </si>
  <si>
    <t>Emissions of 1 bag (kg CO2)</t>
  </si>
  <si>
    <t>Wt of 15 bags in kg</t>
  </si>
  <si>
    <t>Wt of 1 bag in kg</t>
  </si>
  <si>
    <t>Bags in 1 pack</t>
  </si>
  <si>
    <t>Packs needed</t>
  </si>
  <si>
    <t>MJ/kg of PHA</t>
  </si>
  <si>
    <t>Diesel Gasoline (per gallon)</t>
  </si>
  <si>
    <t>Humboldt County (kwh)</t>
  </si>
  <si>
    <t>fossil&amp;bio</t>
  </si>
  <si>
    <t>(F&amp;B)</t>
  </si>
  <si>
    <t>F&amp;B</t>
  </si>
  <si>
    <t>F Only</t>
  </si>
  <si>
    <t>Inputs</t>
  </si>
  <si>
    <t>tons/year of compostable waste</t>
  </si>
  <si>
    <t>Costs</t>
  </si>
  <si>
    <t>Scale 1 Method 1</t>
  </si>
  <si>
    <t>Scale 1 Method 2</t>
  </si>
  <si>
    <t>Scale 2 Method 1</t>
  </si>
  <si>
    <t>Scale 2 Method 2</t>
  </si>
  <si>
    <t>Scale 3 BAU</t>
  </si>
  <si>
    <t>% average moisture content of waste</t>
  </si>
  <si>
    <t>Diversion Percentage</t>
  </si>
  <si>
    <t>miles round trip to landfill (Class &gt; 5)</t>
  </si>
  <si>
    <t>HSU PT Waste Volume (MT)</t>
  </si>
  <si>
    <t>avg Class 5 &gt; mpg</t>
  </si>
  <si>
    <t>HWMA Energy Used (MJ)</t>
  </si>
  <si>
    <t>HWMA CO2 Emissions (MTCO2e)</t>
  </si>
  <si>
    <t>Landfill Emissions (MTCO2e)</t>
  </si>
  <si>
    <t>Scale 1 Mandate</t>
  </si>
  <si>
    <t>Scale 2 Volunteer</t>
  </si>
  <si>
    <t>Benefits</t>
  </si>
  <si>
    <t>Anaerobic Digestion Potential (MJ)</t>
  </si>
  <si>
    <t>AD CO2 Generation (MTCO2e)</t>
  </si>
  <si>
    <t>TOTAL CO2e Emissions (MT)</t>
  </si>
  <si>
    <t>Net CO2 Reductions</t>
  </si>
  <si>
    <t>Net Energy Consumption</t>
  </si>
  <si>
    <t>Method 2</t>
  </si>
  <si>
    <t>Method 1</t>
  </si>
  <si>
    <r>
      <t xml:space="preserve">Mass </t>
    </r>
    <r>
      <rPr>
        <i/>
        <u val="single"/>
        <sz val="10"/>
        <color indexed="11"/>
        <rFont val="Arial"/>
        <family val="2"/>
      </rPr>
      <t>(kg)</t>
    </r>
  </si>
  <si>
    <r>
      <rPr>
        <i/>
        <u val="single"/>
        <sz val="10"/>
        <color indexed="11"/>
        <rFont val="Arial"/>
        <family val="2"/>
      </rPr>
      <t>Main</t>
    </r>
    <r>
      <rPr>
        <u val="single"/>
        <sz val="10"/>
        <color indexed="11"/>
        <rFont val="Arial"/>
        <family val="2"/>
      </rPr>
      <t xml:space="preserve"> Item Class</t>
    </r>
  </si>
  <si>
    <r>
      <t xml:space="preserve">Item </t>
    </r>
    <r>
      <rPr>
        <i/>
        <u val="single"/>
        <sz val="10"/>
        <color indexed="11"/>
        <rFont val="Arial"/>
        <family val="2"/>
      </rPr>
      <t>Detail</t>
    </r>
  </si>
  <si>
    <t>Diesel Gasoline (per kg)</t>
  </si>
  <si>
    <t>Scale 3 User Value</t>
  </si>
  <si>
    <t>Scale 4   No Change</t>
  </si>
  <si>
    <t>Scale 3 Method 1</t>
  </si>
  <si>
    <t>Scale 3 Method 2</t>
  </si>
  <si>
    <t>Method Total Energy (MJ)</t>
  </si>
  <si>
    <t>Method Total Carbon (MTCO2e)</t>
  </si>
  <si>
    <t>Waste Diversion (MT)</t>
  </si>
  <si>
    <t>Combustion Potential (MJ)</t>
  </si>
  <si>
    <t>Combustion &amp; Residual Emissions (MTCO2e)</t>
  </si>
  <si>
    <t>Combustion Diversion TOTALS</t>
  </si>
  <si>
    <t>Anaerobic Digestion TOTALS</t>
  </si>
  <si>
    <t>Energy (MJ)</t>
  </si>
  <si>
    <t>Energy (Kwh)</t>
  </si>
  <si>
    <t>MJ/Nm3</t>
  </si>
  <si>
    <t>MT/Ton</t>
  </si>
  <si>
    <t>CH4</t>
  </si>
  <si>
    <t> kWh per m3 during methane power generation</t>
  </si>
  <si>
    <t>kWh per ton MSW - Waste-to-Energy (Combustion)</t>
  </si>
  <si>
    <t>kWh per ton MSW - Landfill Flaring</t>
  </si>
  <si>
    <t>MJ/MT biomass for anaerobic digestion</t>
  </si>
  <si>
    <t>kWh per MT MSW - Anaerobic Digestion</t>
  </si>
  <si>
    <t>kWh per MT MSW - Waste-to-Energy (Combustion)</t>
  </si>
  <si>
    <t>kWh per MT MSW - Landfill Flaring</t>
  </si>
  <si>
    <t>Net Change in Energy</t>
  </si>
  <si>
    <t>TOTAL Emissions (MTCO2e)</t>
  </si>
  <si>
    <t>Waste Combustion Potential (MJ)</t>
  </si>
  <si>
    <t>Annual Savings Based on Scale</t>
  </si>
  <si>
    <t>Flaring Diversion TOTALS</t>
  </si>
  <si>
    <t>Flaring Energy Potential (MJ)</t>
  </si>
  <si>
    <t>Flaring &amp; Residual Emissions (MTCO2e)</t>
  </si>
  <si>
    <t>kg CO2e per MT MSW - Landfill Emissions</t>
  </si>
  <si>
    <t>kg CO2e per MT MSW - WTE - Combustion Emissions</t>
  </si>
  <si>
    <t>kg CO2 per MT - CA Energy Generation</t>
  </si>
  <si>
    <t>Net Change in Energy (MJ)</t>
  </si>
  <si>
    <t>Potential Benefits</t>
  </si>
  <si>
    <t>kgCO2e/Mmbtu methane flaring</t>
  </si>
  <si>
    <t>kwh per MMbtu</t>
  </si>
  <si>
    <t>kgCO2e/kwh during methane flaring</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</si>
</sst>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
    <numFmt numFmtId="166" formatCode="_(&quot;$&quot;* #,##0_);_(&quot;$&quot;* \(#,##0\);_(&quot;$&quot;* &quot;-&quot;??_);_(@_)"/>
    <numFmt numFmtId="167" formatCode="_(* #,##0_);_(* \(#,##0\);_(* &quot;-&quot;??_);_(@_)"/>
    <numFmt numFmtId="168" formatCode="0.0"/>
    <numFmt numFmtId="169" formatCode="&quot; &quot;#,##0.00&quot; &quot;;&quot; (&quot;#,##0.00&quot;)&quot;;&quot; -&quot;00&quot; &quot;;&quot; &quot;@&quot; &quot;"/>
    <numFmt numFmtId="170" formatCode="&quot; &quot;&quot;$&quot;#,##0.00&quot; &quot;;&quot; &quot;&quot;$&quot;&quot;(&quot;#,##0.00&quot;)&quot;;&quot; &quot;&quot;$&quot;&quot;-&quot;00&quot; &quot;;&quot; &quot;@&quot; &quot;"/>
    <numFmt numFmtId="171" formatCode="_(\$* #,##0.00_);_(\$* \(#,##0.00\);_(\$* \-??_);_(@_)"/>
  </numFmts>
  <fonts count="89">
    <font>
      <sz val="10"/>
      <color indexed="8"/>
      <name val="Arial"/>
      <family val="2"/>
    </font>
    <font>
      <sz val="11"/>
      <color indexed="8"/>
      <name val="Calibri"/>
      <family val="2"/>
    </font>
    <font>
      <b/>
      <sz val="26"/>
      <color indexed="62"/>
      <name val="IBAMEG+Cambria-"/>
      <family val="2"/>
    </font>
    <font>
      <b/>
      <sz val="23"/>
      <color indexed="62"/>
      <name val="IBAMEG+Cambria-"/>
      <family val="2"/>
    </font>
    <font>
      <sz val="18"/>
      <color indexed="8"/>
      <name val="TimesNewRomanPSMT"/>
      <family val="2"/>
    </font>
    <font>
      <i/>
      <sz val="18"/>
      <color indexed="8"/>
      <name val="TimesNewRomanPS-MT"/>
      <family val="2"/>
    </font>
    <font>
      <sz val="12"/>
      <color indexed="8"/>
      <name val="TimesNewRomanPSMT"/>
      <family val="2"/>
    </font>
    <font>
      <sz val="12"/>
      <color indexed="12"/>
      <name val="TimesNewRomanPSMT"/>
      <family val="2"/>
    </font>
    <font>
      <b/>
      <sz val="13"/>
      <color indexed="8"/>
      <name val="Arial-MT"/>
      <family val="2"/>
    </font>
    <font>
      <b/>
      <sz val="10"/>
      <color indexed="8"/>
      <name val="Arial-MT"/>
      <family val="2"/>
    </font>
    <font>
      <b/>
      <sz val="10"/>
      <color indexed="12"/>
      <name val="Arial-MT"/>
      <family val="2"/>
    </font>
    <font>
      <sz val="10"/>
      <color indexed="8"/>
      <name val="ArialMT"/>
      <family val="2"/>
    </font>
    <font>
      <sz val="10"/>
      <color indexed="10"/>
      <name val="ArialMT"/>
      <family val="2"/>
    </font>
    <font>
      <b/>
      <i/>
      <sz val="10"/>
      <color indexed="8"/>
      <name val="Arial-MT"/>
      <family val="2"/>
    </font>
    <font>
      <sz val="10"/>
      <color indexed="8"/>
      <name val="Arial-MT"/>
      <family val="0"/>
    </font>
    <font>
      <b/>
      <sz val="10"/>
      <color indexed="8"/>
      <name val="Arial"/>
      <family val="2"/>
    </font>
    <font>
      <b/>
      <sz val="10"/>
      <color indexed="8"/>
      <name val="Arial-Black"/>
      <family val="0"/>
    </font>
    <font>
      <i/>
      <sz val="10"/>
      <color indexed="8"/>
      <name val="Arial-MT"/>
      <family val="0"/>
    </font>
    <font>
      <b/>
      <i/>
      <u val="single"/>
      <sz val="10"/>
      <color indexed="8"/>
      <name val="Arial"/>
      <family val="2"/>
    </font>
    <font>
      <sz val="11"/>
      <name val="Calibri"/>
      <family val="2"/>
    </font>
    <font>
      <u val="single"/>
      <sz val="11"/>
      <color indexed="12"/>
      <name val="Calibri"/>
      <family val="2"/>
    </font>
    <font>
      <u val="single"/>
      <sz val="11"/>
      <name val="Calibri"/>
      <family val="2"/>
    </font>
    <font>
      <sz val="10"/>
      <name val="Verdana"/>
      <family val="2"/>
    </font>
    <font>
      <sz val="10"/>
      <name val="Arial"/>
      <family val="2"/>
    </font>
    <font>
      <b/>
      <sz val="12"/>
      <name val="Verdana"/>
      <family val="2"/>
    </font>
    <font>
      <b/>
      <sz val="10"/>
      <name val="Verdana"/>
      <family val="2"/>
    </font>
    <font>
      <b/>
      <u val="single"/>
      <sz val="11"/>
      <color indexed="8"/>
      <name val="Calibri"/>
      <family val="2"/>
    </font>
    <font>
      <b/>
      <sz val="11"/>
      <color indexed="8"/>
      <name val="Calibri"/>
      <family val="2"/>
    </font>
    <font>
      <sz val="11"/>
      <color indexed="10"/>
      <name val="Calibri"/>
      <family val="2"/>
    </font>
    <font>
      <sz val="12"/>
      <color indexed="8"/>
      <name val="Calibri"/>
      <family val="2"/>
    </font>
    <font>
      <b/>
      <sz val="9"/>
      <name val="Tahoma"/>
      <family val="2"/>
    </font>
    <font>
      <sz val="9"/>
      <name val="Tahoma"/>
      <family val="2"/>
    </font>
    <font>
      <b/>
      <sz val="9"/>
      <color indexed="8"/>
      <name val="Tahoma"/>
      <family val="2"/>
    </font>
    <font>
      <sz val="9"/>
      <color indexed="8"/>
      <name val="Tahoma"/>
      <family val="2"/>
    </font>
    <font>
      <i/>
      <sz val="9"/>
      <name val="Tahoma"/>
      <family val="2"/>
    </font>
    <font>
      <b/>
      <sz val="11"/>
      <color indexed="9"/>
      <name val="Calibri"/>
      <family val="2"/>
    </font>
    <font>
      <sz val="11"/>
      <color indexed="9"/>
      <name val="Calibri"/>
      <family val="2"/>
    </font>
    <font>
      <b/>
      <sz val="11"/>
      <name val="Calibri"/>
      <family val="2"/>
    </font>
    <font>
      <sz val="16"/>
      <name val="Calibri"/>
      <family val="2"/>
    </font>
    <font>
      <b/>
      <i/>
      <u val="single"/>
      <sz val="11"/>
      <name val="Calibri"/>
      <family val="2"/>
    </font>
    <font>
      <sz val="10"/>
      <color indexed="60"/>
      <name val="Arial"/>
      <family val="2"/>
    </font>
    <font>
      <u val="single"/>
      <sz val="10"/>
      <color indexed="11"/>
      <name val="Arial"/>
      <family val="2"/>
    </font>
    <font>
      <i/>
      <u val="single"/>
      <sz val="10"/>
      <color indexed="11"/>
      <name val="Arial"/>
      <family val="2"/>
    </font>
    <font>
      <b/>
      <i/>
      <sz val="11"/>
      <color indexed="9"/>
      <name val="Calibri"/>
      <family val="2"/>
    </font>
    <font>
      <b/>
      <i/>
      <u val="single"/>
      <sz val="12"/>
      <color indexed="10"/>
      <name val="Cambria"/>
      <family val="1"/>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0"/>
      <color indexed="8"/>
      <name val="Calibri"/>
      <family val="2"/>
    </font>
    <font>
      <b/>
      <sz val="10"/>
      <color indexed="8"/>
      <name val="Calibri"/>
      <family val="2"/>
    </font>
    <font>
      <b/>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rgb="FF000000"/>
      <name val="Calibri"/>
      <family val="2"/>
    </font>
    <font>
      <b/>
      <sz val="11"/>
      <color rgb="FF000000"/>
      <name val="Calibri"/>
      <family val="2"/>
    </font>
    <font>
      <sz val="12"/>
      <color rgb="FF000000"/>
      <name val="Calibri"/>
      <family val="2"/>
    </font>
    <font>
      <u val="single"/>
      <sz val="10"/>
      <color theme="6" tint="0.39998000860214233"/>
      <name val="Arial"/>
      <family val="2"/>
    </font>
    <font>
      <sz val="10"/>
      <color theme="5" tint="-0.24997000396251678"/>
      <name val="Arial"/>
      <family val="2"/>
    </font>
    <font>
      <b/>
      <i/>
      <sz val="11"/>
      <color theme="0"/>
      <name val="Calibri"/>
      <family val="2"/>
    </font>
    <font>
      <b/>
      <i/>
      <u val="single"/>
      <sz val="12"/>
      <color rgb="FFFF0000"/>
      <name val="Cambria"/>
      <family val="1"/>
    </font>
    <font>
      <b/>
      <sz val="8"/>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3" tint="0.5999900102615356"/>
        <bgColor indexed="64"/>
      </patternFill>
    </fill>
    <fill>
      <patternFill patternType="solid">
        <fgColor theme="2" tint="-0.09996999800205231"/>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
      <patternFill patternType="solid">
        <fgColor theme="1"/>
        <bgColor indexed="64"/>
      </patternFill>
    </fill>
    <fill>
      <patternFill patternType="solid">
        <fgColor theme="2" tint="-0.24997000396251678"/>
        <bgColor indexed="64"/>
      </patternFill>
    </fill>
    <fill>
      <patternFill patternType="solid">
        <fgColor theme="6" tint="-0.24997000396251678"/>
        <bgColor indexed="64"/>
      </patternFill>
    </fill>
    <fill>
      <patternFill patternType="solid">
        <fgColor theme="2" tint="-0.8999800086021423"/>
        <bgColor indexed="64"/>
      </patternFill>
    </fill>
    <fill>
      <patternFill patternType="solid">
        <fgColor theme="6" tint="-0.4999699890613556"/>
        <bgColor indexed="64"/>
      </patternFill>
    </fill>
    <fill>
      <patternFill patternType="solid">
        <fgColor theme="1" tint="0.04998999834060669"/>
        <bgColor indexed="64"/>
      </patternFill>
    </fill>
    <fill>
      <patternFill patternType="solid">
        <fgColor rgb="FFFFC000"/>
        <bgColor indexed="64"/>
      </patternFill>
    </fill>
    <fill>
      <patternFill patternType="solid">
        <fgColor theme="9" tint="-0.24997000396251678"/>
        <bgColor indexed="64"/>
      </patternFill>
    </fill>
    <fill>
      <patternFill patternType="solid">
        <fgColor theme="2" tint="-0.4999699890613556"/>
        <bgColor indexed="64"/>
      </patternFill>
    </fill>
  </fills>
  <borders count="1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top/>
      <bottom style="medium"/>
    </border>
    <border>
      <left style="thin">
        <color indexed="12"/>
      </left>
      <right style="thin">
        <color indexed="12"/>
      </right>
      <top style="thin">
        <color indexed="12"/>
      </top>
      <bottom style="thin">
        <color indexed="12"/>
      </bottom>
    </border>
    <border>
      <left style="thin">
        <color indexed="13"/>
      </left>
      <right/>
      <top/>
      <bottom/>
    </border>
    <border>
      <left style="thin">
        <color indexed="13"/>
      </left>
      <right style="thin">
        <color indexed="13"/>
      </right>
      <top style="thin">
        <color indexed="13"/>
      </top>
      <bottom style="thin">
        <color indexed="13"/>
      </bottom>
    </border>
    <border>
      <left/>
      <right style="thin">
        <color indexed="12"/>
      </right>
      <top/>
      <bottom/>
    </border>
    <border>
      <left/>
      <right style="thin">
        <color indexed="13"/>
      </right>
      <top/>
      <bottom/>
    </border>
    <border>
      <left/>
      <right style="medium"/>
      <top/>
      <bottom style="medium"/>
    </border>
    <border>
      <left/>
      <right/>
      <top style="medium"/>
      <bottom/>
    </border>
    <border>
      <left/>
      <right/>
      <top style="medium"/>
      <bottom style="medium"/>
    </border>
    <border>
      <left style="medium"/>
      <right/>
      <top style="medium"/>
      <bottom style="medium"/>
    </border>
    <border>
      <left/>
      <right style="medium"/>
      <top style="medium"/>
      <bottom style="medium"/>
    </border>
    <border>
      <left style="medium"/>
      <right/>
      <top style="medium"/>
      <bottom/>
    </border>
    <border>
      <left style="medium"/>
      <right/>
      <top/>
      <bottom style="medium"/>
    </border>
    <border>
      <left style="medium"/>
      <right/>
      <top/>
      <bottom/>
    </border>
    <border>
      <left/>
      <right style="medium"/>
      <top/>
      <bottom/>
    </border>
    <border>
      <left/>
      <right style="medium"/>
      <top style="medium"/>
      <bottom/>
    </border>
    <border>
      <left style="medium"/>
      <right/>
      <top style="slantDashDot"/>
      <bottom style="slantDashDot"/>
    </border>
    <border>
      <left/>
      <right/>
      <top style="slantDashDot"/>
      <bottom style="slantDashDot"/>
    </border>
    <border>
      <left/>
      <right style="medium"/>
      <top style="slantDashDot"/>
      <bottom style="slantDashDot"/>
    </border>
    <border>
      <left style="medium"/>
      <right/>
      <top style="slantDashDot"/>
      <bottom style="medium"/>
    </border>
    <border>
      <left/>
      <right/>
      <top style="slantDashDot"/>
      <bottom style="medium"/>
    </border>
    <border>
      <left/>
      <right style="medium"/>
      <top style="slantDashDot"/>
      <bottom style="medium"/>
    </border>
    <border>
      <left style="medium"/>
      <right/>
      <top/>
      <bottom style="slantDashDot"/>
    </border>
    <border>
      <left/>
      <right/>
      <top/>
      <bottom style="slantDashDot"/>
    </border>
    <border>
      <left/>
      <right style="medium"/>
      <top/>
      <bottom style="slantDashDot"/>
    </border>
    <border>
      <left style="medium"/>
      <right/>
      <top style="slantDashDot"/>
      <bottom/>
    </border>
    <border>
      <left/>
      <right/>
      <top style="slantDashDot"/>
      <bottom/>
    </border>
    <border>
      <left/>
      <right style="medium"/>
      <top style="slantDashDot"/>
      <bottom/>
    </border>
    <border>
      <left/>
      <right/>
      <top/>
      <bottom style="thin">
        <color indexed="12"/>
      </bottom>
    </border>
    <border>
      <left/>
      <right/>
      <top style="thin">
        <color indexed="12"/>
      </top>
      <bottom/>
    </border>
    <border>
      <left/>
      <right/>
      <top/>
      <bottom style="thin">
        <color indexed="13"/>
      </bottom>
    </border>
    <border>
      <left style="thin">
        <color indexed="13"/>
      </left>
      <right/>
      <top style="thin">
        <color indexed="13"/>
      </top>
      <bottom style="thin">
        <color indexed="13"/>
      </bottom>
    </border>
    <border>
      <left/>
      <right/>
      <top style="thin">
        <color indexed="13"/>
      </top>
      <bottom style="thin">
        <color indexed="13"/>
      </bottom>
    </border>
    <border>
      <left/>
      <right style="thin">
        <color indexed="13"/>
      </right>
      <top style="thin">
        <color indexed="13"/>
      </top>
      <bottom style="thin">
        <color indexed="13"/>
      </bottom>
    </border>
    <border>
      <left style="thin">
        <color indexed="13"/>
      </left>
      <right/>
      <top style="thin">
        <color indexed="13"/>
      </top>
      <bottom style="thin">
        <color indexed="12"/>
      </bottom>
    </border>
    <border>
      <left/>
      <right/>
      <top style="thin">
        <color indexed="13"/>
      </top>
      <bottom style="thin">
        <color indexed="12"/>
      </bottom>
    </border>
    <border>
      <left/>
      <right style="thin">
        <color indexed="13"/>
      </right>
      <top style="thin">
        <color indexed="13"/>
      </top>
      <bottom style="thin">
        <color indexed="12"/>
      </bottom>
    </border>
    <border>
      <left style="thin">
        <color indexed="13"/>
      </left>
      <right/>
      <top style="thin">
        <color indexed="13"/>
      </top>
      <bottom/>
    </border>
    <border>
      <left/>
      <right/>
      <top style="thin">
        <color indexed="13"/>
      </top>
      <bottom/>
    </border>
    <border>
      <left/>
      <right style="thin">
        <color indexed="13"/>
      </right>
      <top style="thin">
        <color indexed="13"/>
      </top>
      <bottom/>
    </border>
    <border>
      <left style="thin">
        <color indexed="12"/>
      </left>
      <right/>
      <top style="thin">
        <color indexed="12"/>
      </top>
      <bottom style="thin">
        <color indexed="12"/>
      </bottom>
    </border>
    <border>
      <left/>
      <right/>
      <top style="thin">
        <color indexed="12"/>
      </top>
      <bottom style="thin">
        <color indexed="12"/>
      </bottom>
    </border>
    <border>
      <left/>
      <right style="thin">
        <color indexed="12"/>
      </right>
      <top style="thin">
        <color indexed="12"/>
      </top>
      <bottom style="thin">
        <color indexed="12"/>
      </bottom>
    </border>
    <border>
      <left style="thin">
        <color indexed="12"/>
      </left>
      <right/>
      <top/>
      <bottom/>
    </border>
    <border>
      <left style="thin">
        <color indexed="12"/>
      </left>
      <right/>
      <top/>
      <bottom style="thin">
        <color indexed="12"/>
      </bottom>
    </border>
    <border>
      <left/>
      <right style="thin">
        <color indexed="13"/>
      </right>
      <top/>
      <bottom style="thin">
        <color indexed="12"/>
      </bottom>
    </border>
    <border>
      <left style="thin">
        <color indexed="12"/>
      </left>
      <right/>
      <top style="thin">
        <color indexed="12"/>
      </top>
      <bottom/>
    </border>
    <border>
      <left/>
      <right style="thin">
        <color indexed="12"/>
      </right>
      <top style="thin">
        <color indexed="12"/>
      </top>
      <bottom/>
    </border>
    <border>
      <left style="thin">
        <color indexed="12"/>
      </left>
      <right style="thin">
        <color indexed="12"/>
      </right>
      <top style="thin">
        <color indexed="12"/>
      </top>
      <bottom/>
    </border>
    <border>
      <left style="thin">
        <color indexed="13"/>
      </left>
      <right/>
      <top/>
      <bottom style="thin">
        <color indexed="13"/>
      </bottom>
    </border>
    <border>
      <left/>
      <right style="thin">
        <color indexed="12"/>
      </right>
      <top/>
      <bottom style="thin">
        <color indexed="13"/>
      </bottom>
    </border>
    <border>
      <left/>
      <right style="thin">
        <color indexed="12"/>
      </right>
      <top style="thin">
        <color indexed="13"/>
      </top>
      <bottom/>
    </border>
    <border>
      <left/>
      <right style="thin">
        <color indexed="13"/>
      </right>
      <top/>
      <bottom style="thin">
        <color indexed="13"/>
      </bottom>
    </border>
    <border>
      <left style="thin">
        <color indexed="12"/>
      </left>
      <right/>
      <top style="thin">
        <color indexed="13"/>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color indexed="13"/>
      </left>
      <right/>
      <top style="thin"/>
      <bottom/>
    </border>
    <border>
      <left/>
      <right style="thin">
        <color indexed="13"/>
      </right>
      <top style="thin"/>
      <bottom/>
    </border>
    <border>
      <left style="thin"/>
      <right/>
      <top/>
      <bottom/>
    </border>
    <border>
      <left/>
      <right style="thin"/>
      <top/>
      <bottom/>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24997000396251678"/>
      </left>
      <right style="thin">
        <color theme="0" tint="-0.1499900072813034"/>
      </right>
      <top style="thin">
        <color theme="0" tint="-0.24997000396251678"/>
      </top>
      <bottom style="thin">
        <color theme="0" tint="-0.1499900072813034"/>
      </bottom>
    </border>
    <border>
      <left style="thin">
        <color theme="0" tint="-0.1499900072813034"/>
      </left>
      <right style="thin">
        <color theme="0" tint="-0.1499900072813034"/>
      </right>
      <top style="thin">
        <color theme="0" tint="-0.24997000396251678"/>
      </top>
      <bottom style="thin">
        <color theme="0" tint="-0.1499900072813034"/>
      </bottom>
    </border>
    <border>
      <left style="thin">
        <color theme="0" tint="-0.1499900072813034"/>
      </left>
      <right style="thin">
        <color theme="0" tint="-0.24997000396251678"/>
      </right>
      <top style="thin">
        <color theme="0" tint="-0.24997000396251678"/>
      </top>
      <bottom style="thin">
        <color theme="0" tint="-0.1499900072813034"/>
      </bottom>
    </border>
    <border>
      <left style="thin">
        <color theme="0" tint="-0.24997000396251678"/>
      </left>
      <right style="thin">
        <color theme="0" tint="-0.1499900072813034"/>
      </right>
      <top style="thin">
        <color theme="0" tint="-0.1499900072813034"/>
      </top>
      <bottom style="thin">
        <color theme="0" tint="-0.1499900072813034"/>
      </bottom>
    </border>
    <border>
      <left style="thin">
        <color theme="0" tint="-0.1499900072813034"/>
      </left>
      <right style="thin">
        <color theme="0" tint="-0.24997000396251678"/>
      </right>
      <top style="thin">
        <color theme="0" tint="-0.1499900072813034"/>
      </top>
      <bottom style="thin">
        <color theme="0" tint="-0.1499900072813034"/>
      </bottom>
    </border>
    <border>
      <left style="thin">
        <color theme="0" tint="-0.24997000396251678"/>
      </left>
      <right/>
      <top/>
      <bottom/>
    </border>
    <border>
      <left style="thin">
        <color theme="0" tint="-0.1499900072813034"/>
      </left>
      <right style="thin">
        <color theme="0" tint="-0.1499900072813034"/>
      </right>
      <top style="thin">
        <color theme="0" tint="-0.1499900072813034"/>
      </top>
      <bottom/>
    </border>
    <border>
      <left style="thin">
        <color theme="0" tint="-0.1499900072813034"/>
      </left>
      <right style="thin">
        <color theme="0" tint="-0.24997000396251678"/>
      </right>
      <top style="thin">
        <color theme="0" tint="-0.1499900072813034"/>
      </top>
      <bottom/>
    </border>
    <border>
      <left style="thin">
        <color theme="0" tint="-0.24997000396251678"/>
      </left>
      <right/>
      <top style="thin">
        <color theme="0" tint="-0.24997000396251678"/>
      </top>
      <bottom style="thin">
        <color theme="0" tint="-0.24997000396251678"/>
      </bottom>
    </border>
    <border>
      <left style="thin">
        <color theme="0" tint="-0.24997000396251678"/>
      </left>
      <right style="thin">
        <color theme="0" tint="-0.24997000396251678"/>
      </right>
      <top style="thin">
        <color theme="0" tint="-0.24997000396251678"/>
      </top>
      <bottom style="thin">
        <color theme="0" tint="-0.24997000396251678"/>
      </bottom>
    </border>
    <border>
      <left/>
      <right style="thin">
        <color theme="0" tint="-0.1499900072813034"/>
      </right>
      <top style="thin">
        <color theme="0" tint="-0.24997000396251678"/>
      </top>
      <bottom style="thin">
        <color theme="0" tint="-0.1499900072813034"/>
      </bottom>
    </border>
    <border>
      <left style="thin">
        <color theme="0" tint="-0.24997000396251678"/>
      </left>
      <right style="thin">
        <color theme="0" tint="-0.1499900072813034"/>
      </right>
      <top style="thin">
        <color theme="0" tint="-0.1499900072813034"/>
      </top>
      <bottom style="thin">
        <color theme="0" tint="-0.24997000396251678"/>
      </bottom>
    </border>
    <border>
      <left style="thin">
        <color theme="0" tint="-0.24997000396251678"/>
      </left>
      <right/>
      <top/>
      <bottom style="thin">
        <color theme="0" tint="-0.24997000396251678"/>
      </bottom>
    </border>
    <border>
      <left/>
      <right style="thin">
        <color theme="0" tint="-0.24997000396251678"/>
      </right>
      <top/>
      <bottom/>
    </border>
    <border>
      <left/>
      <right/>
      <top/>
      <bottom style="thin">
        <color theme="0" tint="-0.24997000396251678"/>
      </bottom>
    </border>
    <border>
      <left/>
      <right style="thin">
        <color theme="0" tint="-0.24997000396251678"/>
      </right>
      <top/>
      <bottom style="thin">
        <color theme="0" tint="-0.24997000396251678"/>
      </bottom>
    </border>
    <border>
      <left style="thin">
        <color theme="0" tint="-0.1499900072813034"/>
      </left>
      <right/>
      <top/>
      <bottom/>
    </border>
    <border>
      <left style="medium"/>
      <right style="medium"/>
      <top/>
      <bottom style="thin"/>
    </border>
    <border>
      <left style="medium"/>
      <right style="medium"/>
      <top style="thin"/>
      <bottom style="thin"/>
    </border>
    <border>
      <left/>
      <right style="medium"/>
      <top style="thin"/>
      <bottom style="thin"/>
    </border>
    <border>
      <left style="medium"/>
      <right style="medium"/>
      <top/>
      <bottom/>
    </border>
    <border>
      <left style="medium"/>
      <right style="medium"/>
      <top style="thin"/>
      <bottom/>
    </border>
    <border>
      <left style="medium"/>
      <right style="medium"/>
      <top style="thin"/>
      <bottom style="medium"/>
    </border>
    <border>
      <left/>
      <right style="medium"/>
      <top style="thin"/>
      <bottom style="medium"/>
    </border>
    <border>
      <left style="medium"/>
      <right style="thin"/>
      <top style="medium"/>
      <bottom style="thin"/>
    </border>
    <border>
      <left style="thin"/>
      <right style="medium"/>
      <top style="medium"/>
      <bottom style="thin"/>
    </border>
    <border>
      <left style="thin"/>
      <right style="thin"/>
      <top style="thin"/>
      <bottom style="thin"/>
    </border>
    <border>
      <left style="thin"/>
      <right style="thin"/>
      <top style="medium"/>
      <bottom style="thin"/>
    </border>
    <border>
      <left style="medium"/>
      <right style="thick"/>
      <top style="medium"/>
      <bottom style="double"/>
    </border>
    <border>
      <left style="thick"/>
      <right style="medium"/>
      <top style="medium"/>
      <bottom style="double"/>
    </border>
    <border>
      <left style="thin"/>
      <right style="medium"/>
      <top style="thin"/>
      <bottom style="thin"/>
    </border>
    <border>
      <left style="thin"/>
      <right style="thin"/>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thin"/>
      <right style="medium"/>
      <top/>
      <bottom style="thin"/>
    </border>
    <border>
      <left style="medium"/>
      <right style="thin"/>
      <top/>
      <bottom style="thin"/>
    </border>
    <border>
      <left style="medium"/>
      <right style="thin"/>
      <top style="thin"/>
      <bottom style="thin"/>
    </border>
    <border>
      <left style="medium"/>
      <right style="thin"/>
      <top style="thin"/>
      <bottom/>
    </border>
    <border>
      <left/>
      <right style="medium"/>
      <top/>
      <bottom style="thin"/>
    </border>
    <border>
      <left style="medium"/>
      <right style="thin"/>
      <top/>
      <bottom style="medium"/>
    </border>
    <border>
      <left/>
      <right style="thin"/>
      <top style="thin"/>
      <bottom style="medium"/>
    </border>
    <border>
      <left style="medium"/>
      <right style="medium"/>
      <top style="medium"/>
      <bottom style="thin"/>
    </border>
    <border>
      <left style="medium"/>
      <right/>
      <top style="medium"/>
      <bottom style="thin"/>
    </border>
    <border>
      <left style="medium"/>
      <right/>
      <top style="thin"/>
      <bottom style="thin"/>
    </border>
    <border>
      <left style="medium"/>
      <right/>
      <top style="thin"/>
      <bottom style="medium"/>
    </border>
    <border>
      <left/>
      <right style="medium"/>
      <top style="thin"/>
      <bottom/>
    </border>
    <border>
      <left/>
      <right style="medium"/>
      <top style="medium"/>
      <bottom style="thin"/>
    </border>
    <border>
      <left/>
      <right/>
      <top style="medium"/>
      <bottom style="thin"/>
    </border>
    <border>
      <left style="medium"/>
      <right style="medium"/>
      <top style="medium"/>
      <bottom/>
    </border>
    <border>
      <left style="medium"/>
      <right style="medium"/>
      <top/>
      <bottom style="medium"/>
    </border>
    <border>
      <left style="thin"/>
      <right/>
      <top/>
      <bottom style="medium"/>
    </border>
    <border>
      <left style="medium"/>
      <right/>
      <top style="double"/>
      <bottom style="medium"/>
    </border>
    <border>
      <left/>
      <right/>
      <top style="double"/>
      <bottom style="medium"/>
    </border>
    <border>
      <left style="medium"/>
      <right/>
      <top style="medium"/>
      <bottom style="double"/>
    </border>
    <border>
      <left/>
      <right/>
      <top style="medium"/>
      <bottom style="double"/>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1" fillId="0" borderId="0" applyFont="0" applyFill="0" applyBorder="0" applyAlignment="0" applyProtection="0"/>
    <xf numFmtId="169" fontId="6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61" fillId="0" borderId="0" applyFont="0" applyFill="0" applyBorder="0" applyAlignment="0" applyProtection="0"/>
    <xf numFmtId="170" fontId="66" fillId="0" borderId="0" applyFont="0" applyFill="0" applyBorder="0" applyAlignment="0" applyProtection="0"/>
    <xf numFmtId="171" fontId="66" fillId="0" borderId="0">
      <alignment/>
      <protection/>
    </xf>
    <xf numFmtId="44" fontId="61"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61" fillId="0" borderId="0">
      <alignment/>
      <protection/>
    </xf>
    <xf numFmtId="0" fontId="22" fillId="0" borderId="0">
      <alignment/>
      <protection/>
    </xf>
    <xf numFmtId="0" fontId="66" fillId="0" borderId="0">
      <alignment/>
      <protection/>
    </xf>
    <xf numFmtId="0" fontId="66" fillId="0" borderId="0">
      <alignment/>
      <protection/>
    </xf>
    <xf numFmtId="0" fontId="0" fillId="0" borderId="0">
      <alignment/>
      <protection/>
    </xf>
    <xf numFmtId="0" fontId="61"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9" fontId="66" fillId="0" borderId="0" applyFont="0" applyFill="0" applyBorder="0" applyAlignment="0" applyProtection="0"/>
    <xf numFmtId="9" fontId="0" fillId="0" borderId="0" applyFont="0" applyFill="0" applyBorder="0" applyAlignment="0" applyProtection="0"/>
    <xf numFmtId="9" fontId="61"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522">
    <xf numFmtId="0" fontId="0" fillId="0" borderId="0" xfId="0" applyAlignment="1">
      <alignment/>
    </xf>
    <xf numFmtId="0" fontId="0" fillId="0" borderId="0" xfId="0" applyAlignment="1">
      <alignment horizontal="right"/>
    </xf>
    <xf numFmtId="0" fontId="11" fillId="0" borderId="0"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164" fontId="9" fillId="0" borderId="12" xfId="0" applyNumberFormat="1" applyFont="1" applyBorder="1" applyAlignment="1">
      <alignment horizontal="center" vertical="center"/>
    </xf>
    <xf numFmtId="164" fontId="11" fillId="0" borderId="12" xfId="0" applyNumberFormat="1" applyFont="1" applyBorder="1" applyAlignment="1">
      <alignment horizontal="center" vertical="center"/>
    </xf>
    <xf numFmtId="0" fontId="0" fillId="0" borderId="0" xfId="0" applyAlignment="1">
      <alignment vertical="center"/>
    </xf>
    <xf numFmtId="0" fontId="9" fillId="0" borderId="13" xfId="0" applyFont="1" applyBorder="1" applyAlignment="1">
      <alignment vertical="center"/>
    </xf>
    <xf numFmtId="0" fontId="9" fillId="0" borderId="14" xfId="0" applyFont="1" applyBorder="1" applyAlignment="1">
      <alignment horizontal="left" vertical="center"/>
    </xf>
    <xf numFmtId="0" fontId="9" fillId="0" borderId="15"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1" fillId="0" borderId="14" xfId="0" applyFont="1" applyBorder="1" applyAlignment="1">
      <alignment horizontal="left" vertical="center"/>
    </xf>
    <xf numFmtId="0" fontId="9" fillId="0" borderId="16" xfId="0" applyFont="1" applyBorder="1" applyAlignment="1">
      <alignment vertical="center"/>
    </xf>
    <xf numFmtId="0" fontId="0" fillId="0" borderId="11" xfId="0" applyBorder="1" applyAlignment="1">
      <alignment horizontal="left" vertical="center"/>
    </xf>
    <xf numFmtId="0" fontId="0" fillId="0" borderId="17" xfId="0" applyBorder="1" applyAlignment="1">
      <alignment horizontal="left" vertical="center"/>
    </xf>
    <xf numFmtId="0" fontId="0" fillId="0" borderId="10" xfId="0" applyBorder="1" applyAlignment="1">
      <alignment horizontal="left" vertical="center"/>
    </xf>
    <xf numFmtId="0" fontId="0" fillId="33" borderId="18" xfId="0" applyFill="1"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33" borderId="18" xfId="0" applyFill="1" applyBorder="1" applyAlignment="1">
      <alignment horizontal="left" vertical="center"/>
    </xf>
    <xf numFmtId="0" fontId="0" fillId="0" borderId="14" xfId="0" applyBorder="1" applyAlignment="1">
      <alignment horizontal="center" vertical="center"/>
    </xf>
    <xf numFmtId="0" fontId="9" fillId="34" borderId="19" xfId="0" applyFont="1" applyFill="1" applyBorder="1" applyAlignment="1">
      <alignment horizontal="center" vertical="center"/>
    </xf>
    <xf numFmtId="9" fontId="9" fillId="0" borderId="12" xfId="71" applyFont="1" applyBorder="1" applyAlignment="1">
      <alignment horizontal="center" vertical="center"/>
    </xf>
    <xf numFmtId="9" fontId="9" fillId="0" borderId="0" xfId="71" applyFont="1" applyBorder="1" applyAlignment="1">
      <alignment horizontal="center" vertical="center"/>
    </xf>
    <xf numFmtId="9" fontId="15" fillId="0" borderId="0" xfId="71" applyFont="1" applyAlignment="1">
      <alignment horizontal="center" vertical="center"/>
    </xf>
    <xf numFmtId="0" fontId="0" fillId="0" borderId="0" xfId="0" applyNumberFormat="1" applyAlignment="1">
      <alignment vertical="center"/>
    </xf>
    <xf numFmtId="0" fontId="9" fillId="0" borderId="12" xfId="0" applyNumberFormat="1" applyFont="1" applyBorder="1" applyAlignment="1">
      <alignment horizontal="justify" vertical="center"/>
    </xf>
    <xf numFmtId="0" fontId="12" fillId="0" borderId="14" xfId="0" applyFont="1" applyBorder="1" applyAlignment="1">
      <alignment horizontal="left" vertical="center"/>
    </xf>
    <xf numFmtId="0" fontId="17" fillId="0" borderId="0" xfId="0" applyFont="1" applyBorder="1" applyAlignment="1">
      <alignment vertical="center" wrapText="1"/>
    </xf>
    <xf numFmtId="0" fontId="0" fillId="33" borderId="0" xfId="0" applyFill="1" applyAlignment="1">
      <alignment vertical="center"/>
    </xf>
    <xf numFmtId="0" fontId="9" fillId="0" borderId="17" xfId="0" applyFont="1" applyBorder="1" applyAlignment="1">
      <alignment vertical="center"/>
    </xf>
    <xf numFmtId="0" fontId="8" fillId="35" borderId="19" xfId="0" applyFont="1" applyFill="1" applyBorder="1" applyAlignment="1">
      <alignment vertical="center"/>
    </xf>
    <xf numFmtId="0" fontId="9" fillId="34" borderId="20" xfId="0" applyFont="1" applyFill="1" applyBorder="1" applyAlignment="1">
      <alignment vertical="center"/>
    </xf>
    <xf numFmtId="0" fontId="9" fillId="34" borderId="19" xfId="0" applyFont="1" applyFill="1" applyBorder="1" applyAlignment="1">
      <alignment vertical="center"/>
    </xf>
    <xf numFmtId="0" fontId="9" fillId="34" borderId="21" xfId="0" applyFont="1" applyFill="1" applyBorder="1" applyAlignment="1">
      <alignment vertical="center"/>
    </xf>
    <xf numFmtId="0" fontId="0" fillId="10" borderId="19" xfId="0" applyFill="1" applyBorder="1" applyAlignment="1">
      <alignment vertical="center"/>
    </xf>
    <xf numFmtId="0" fontId="0" fillId="10" borderId="21" xfId="0" applyFill="1" applyBorder="1" applyAlignment="1">
      <alignment vertical="center"/>
    </xf>
    <xf numFmtId="0" fontId="9" fillId="10" borderId="20" xfId="0" applyFont="1" applyFill="1" applyBorder="1" applyAlignment="1">
      <alignment vertical="center"/>
    </xf>
    <xf numFmtId="0" fontId="9" fillId="10" borderId="19" xfId="0" applyFont="1" applyFill="1" applyBorder="1" applyAlignment="1">
      <alignment vertical="center"/>
    </xf>
    <xf numFmtId="0" fontId="9" fillId="10" borderId="21" xfId="0" applyFont="1" applyFill="1" applyBorder="1" applyAlignment="1">
      <alignment vertical="center"/>
    </xf>
    <xf numFmtId="0" fontId="10" fillId="33" borderId="20" xfId="0" applyFont="1" applyFill="1" applyBorder="1" applyAlignment="1">
      <alignment vertical="center"/>
    </xf>
    <xf numFmtId="0" fontId="10" fillId="33" borderId="19" xfId="0" applyFont="1" applyFill="1" applyBorder="1" applyAlignment="1">
      <alignment vertical="center"/>
    </xf>
    <xf numFmtId="0" fontId="10" fillId="33" borderId="21" xfId="0" applyFont="1" applyFill="1" applyBorder="1" applyAlignment="1">
      <alignment vertical="center"/>
    </xf>
    <xf numFmtId="0" fontId="0" fillId="33" borderId="22" xfId="0" applyFill="1" applyBorder="1" applyAlignment="1">
      <alignment vertical="center"/>
    </xf>
    <xf numFmtId="0" fontId="9" fillId="0" borderId="23" xfId="0" applyFont="1" applyBorder="1" applyAlignment="1">
      <alignment vertical="center"/>
    </xf>
    <xf numFmtId="0" fontId="9" fillId="0" borderId="11" xfId="0" applyFont="1" applyBorder="1" applyAlignment="1">
      <alignment vertical="center"/>
    </xf>
    <xf numFmtId="0" fontId="9" fillId="0" borderId="24" xfId="0" applyFont="1" applyBorder="1" applyAlignment="1">
      <alignment vertical="center"/>
    </xf>
    <xf numFmtId="0" fontId="9" fillId="0" borderId="0" xfId="0" applyFont="1" applyBorder="1" applyAlignment="1">
      <alignment vertical="center"/>
    </xf>
    <xf numFmtId="0" fontId="9" fillId="0" borderId="25" xfId="0" applyFont="1" applyBorder="1" applyAlignment="1">
      <alignment vertical="center"/>
    </xf>
    <xf numFmtId="0" fontId="11" fillId="0" borderId="24" xfId="0" applyFont="1" applyBorder="1" applyAlignment="1">
      <alignment vertical="center"/>
    </xf>
    <xf numFmtId="0" fontId="11" fillId="0" borderId="0" xfId="0" applyFont="1" applyBorder="1" applyAlignment="1">
      <alignment vertical="center"/>
    </xf>
    <xf numFmtId="0" fontId="10" fillId="33" borderId="22" xfId="0" applyFont="1" applyFill="1" applyBorder="1" applyAlignment="1">
      <alignment vertical="center"/>
    </xf>
    <xf numFmtId="0" fontId="10" fillId="33" borderId="18" xfId="0" applyFont="1" applyFill="1" applyBorder="1" applyAlignment="1">
      <alignment vertical="center"/>
    </xf>
    <xf numFmtId="0" fontId="10" fillId="33" borderId="26" xfId="0" applyFont="1" applyFill="1" applyBorder="1" applyAlignment="1">
      <alignment vertical="center"/>
    </xf>
    <xf numFmtId="0" fontId="11" fillId="33" borderId="24" xfId="0" applyFont="1" applyFill="1" applyBorder="1" applyAlignment="1">
      <alignment vertical="center"/>
    </xf>
    <xf numFmtId="0" fontId="11" fillId="33" borderId="0" xfId="0" applyFont="1" applyFill="1" applyBorder="1" applyAlignment="1">
      <alignment vertical="center"/>
    </xf>
    <xf numFmtId="164" fontId="9" fillId="0" borderId="24" xfId="0" applyNumberFormat="1" applyFont="1" applyBorder="1" applyAlignment="1">
      <alignment vertical="center" wrapText="1"/>
    </xf>
    <xf numFmtId="164" fontId="9" fillId="0" borderId="0" xfId="0" applyNumberFormat="1" applyFont="1" applyBorder="1" applyAlignment="1">
      <alignment vertical="center" wrapText="1"/>
    </xf>
    <xf numFmtId="164" fontId="9" fillId="0" borderId="25" xfId="0" applyNumberFormat="1" applyFont="1" applyBorder="1" applyAlignment="1">
      <alignment vertical="center" wrapText="1"/>
    </xf>
    <xf numFmtId="0" fontId="11" fillId="0" borderId="0" xfId="0" applyFont="1" applyBorder="1" applyAlignment="1">
      <alignment vertical="center" wrapText="1"/>
    </xf>
    <xf numFmtId="0" fontId="11" fillId="0" borderId="19" xfId="0" applyFont="1" applyBorder="1" applyAlignment="1">
      <alignment vertical="center"/>
    </xf>
    <xf numFmtId="0" fontId="11" fillId="0" borderId="21" xfId="0" applyFont="1" applyBorder="1" applyAlignment="1">
      <alignment vertical="center"/>
    </xf>
    <xf numFmtId="0" fontId="11" fillId="0" borderId="27" xfId="0" applyFont="1" applyBorder="1" applyAlignment="1">
      <alignment vertical="center"/>
    </xf>
    <xf numFmtId="0" fontId="11" fillId="0" borderId="28" xfId="0" applyFont="1" applyBorder="1" applyAlignment="1">
      <alignment vertical="center"/>
    </xf>
    <xf numFmtId="0" fontId="11" fillId="0" borderId="29" xfId="0" applyFont="1" applyBorder="1" applyAlignment="1">
      <alignment vertical="center"/>
    </xf>
    <xf numFmtId="164" fontId="11" fillId="0" borderId="27" xfId="0" applyNumberFormat="1" applyFont="1" applyBorder="1" applyAlignment="1">
      <alignment vertical="center"/>
    </xf>
    <xf numFmtId="164" fontId="11" fillId="0" borderId="28" xfId="0" applyNumberFormat="1" applyFont="1" applyBorder="1" applyAlignment="1">
      <alignment vertical="center"/>
    </xf>
    <xf numFmtId="164" fontId="11" fillId="0" borderId="29" xfId="0" applyNumberFormat="1" applyFont="1" applyBorder="1" applyAlignment="1">
      <alignment vertical="center"/>
    </xf>
    <xf numFmtId="165" fontId="11" fillId="0" borderId="27" xfId="0" applyNumberFormat="1" applyFont="1" applyBorder="1" applyAlignment="1">
      <alignment vertical="center"/>
    </xf>
    <xf numFmtId="0" fontId="0" fillId="0" borderId="27" xfId="0" applyBorder="1" applyAlignment="1">
      <alignment vertical="center"/>
    </xf>
    <xf numFmtId="0" fontId="9" fillId="0" borderId="20" xfId="0" applyFont="1" applyBorder="1" applyAlignment="1">
      <alignment vertical="center"/>
    </xf>
    <xf numFmtId="0" fontId="9" fillId="0" borderId="19" xfId="0" applyFont="1" applyBorder="1" applyAlignment="1">
      <alignment vertical="center"/>
    </xf>
    <xf numFmtId="0" fontId="9" fillId="0" borderId="21" xfId="0" applyFont="1" applyBorder="1" applyAlignment="1">
      <alignment vertical="center"/>
    </xf>
    <xf numFmtId="0" fontId="9" fillId="0" borderId="27" xfId="0" applyFont="1" applyBorder="1" applyAlignment="1">
      <alignment vertical="center"/>
    </xf>
    <xf numFmtId="0" fontId="9" fillId="0" borderId="28" xfId="0" applyFont="1" applyBorder="1" applyAlignment="1">
      <alignment vertical="center"/>
    </xf>
    <xf numFmtId="0" fontId="9" fillId="0" borderId="29" xfId="0" applyFont="1" applyBorder="1" applyAlignment="1">
      <alignment vertical="center"/>
    </xf>
    <xf numFmtId="164" fontId="9" fillId="0" borderId="27" xfId="0" applyNumberFormat="1" applyFont="1" applyBorder="1" applyAlignment="1">
      <alignment vertical="center"/>
    </xf>
    <xf numFmtId="164" fontId="9" fillId="0" borderId="28" xfId="0" applyNumberFormat="1" applyFont="1" applyBorder="1" applyAlignment="1">
      <alignment vertical="center"/>
    </xf>
    <xf numFmtId="164" fontId="9" fillId="0" borderId="29" xfId="0" applyNumberFormat="1" applyFont="1" applyBorder="1" applyAlignment="1">
      <alignment vertical="center"/>
    </xf>
    <xf numFmtId="0" fontId="11" fillId="0" borderId="30" xfId="0" applyFont="1" applyBorder="1" applyAlignment="1">
      <alignment vertical="center"/>
    </xf>
    <xf numFmtId="0" fontId="11" fillId="0" borderId="31" xfId="0" applyFont="1" applyBorder="1" applyAlignment="1">
      <alignment vertical="center"/>
    </xf>
    <xf numFmtId="0" fontId="11" fillId="0" borderId="32" xfId="0" applyFont="1" applyBorder="1" applyAlignment="1">
      <alignment vertical="center"/>
    </xf>
    <xf numFmtId="164" fontId="11" fillId="0" borderId="30" xfId="0" applyNumberFormat="1" applyFont="1" applyBorder="1" applyAlignment="1">
      <alignment vertical="center"/>
    </xf>
    <xf numFmtId="164" fontId="11" fillId="0" borderId="31" xfId="0" applyNumberFormat="1" applyFont="1" applyBorder="1" applyAlignment="1">
      <alignment vertical="center"/>
    </xf>
    <xf numFmtId="164" fontId="11" fillId="0" borderId="32" xfId="0" applyNumberFormat="1" applyFont="1" applyBorder="1" applyAlignment="1">
      <alignment vertical="center"/>
    </xf>
    <xf numFmtId="0" fontId="0" fillId="0" borderId="30" xfId="0" applyBorder="1" applyAlignment="1">
      <alignment vertical="center"/>
    </xf>
    <xf numFmtId="0" fontId="9" fillId="0" borderId="22" xfId="0" applyFont="1" applyBorder="1" applyAlignment="1">
      <alignment vertical="center" wrapText="1"/>
    </xf>
    <xf numFmtId="0" fontId="9" fillId="0" borderId="18" xfId="0" applyFont="1" applyBorder="1" applyAlignment="1">
      <alignment vertical="center" wrapText="1"/>
    </xf>
    <xf numFmtId="0" fontId="9" fillId="0" borderId="26" xfId="0" applyFont="1" applyBorder="1" applyAlignment="1">
      <alignment vertical="center" wrapText="1"/>
    </xf>
    <xf numFmtId="164" fontId="9" fillId="0" borderId="24" xfId="0" applyNumberFormat="1" applyFont="1" applyBorder="1" applyAlignment="1">
      <alignment vertical="center"/>
    </xf>
    <xf numFmtId="164" fontId="9" fillId="0" borderId="0" xfId="0" applyNumberFormat="1" applyFont="1" applyBorder="1" applyAlignment="1">
      <alignment vertical="center"/>
    </xf>
    <xf numFmtId="164" fontId="9" fillId="0" borderId="25" xfId="0" applyNumberFormat="1" applyFont="1" applyBorder="1" applyAlignment="1">
      <alignment vertical="center"/>
    </xf>
    <xf numFmtId="0" fontId="11" fillId="0" borderId="24" xfId="0" applyFont="1" applyBorder="1" applyAlignment="1">
      <alignment vertical="center" wrapText="1"/>
    </xf>
    <xf numFmtId="0" fontId="9" fillId="0" borderId="0" xfId="0" applyFont="1" applyBorder="1" applyAlignment="1">
      <alignment vertical="center" wrapText="1"/>
    </xf>
    <xf numFmtId="164" fontId="9" fillId="0" borderId="33" xfId="0" applyNumberFormat="1" applyFont="1" applyBorder="1" applyAlignment="1">
      <alignment vertical="center"/>
    </xf>
    <xf numFmtId="164" fontId="9" fillId="0" borderId="34" xfId="0" applyNumberFormat="1" applyFont="1" applyBorder="1" applyAlignment="1">
      <alignment vertical="center"/>
    </xf>
    <xf numFmtId="164" fontId="9" fillId="0" borderId="35" xfId="0" applyNumberFormat="1" applyFont="1" applyBorder="1" applyAlignment="1">
      <alignment vertical="center"/>
    </xf>
    <xf numFmtId="0" fontId="9" fillId="0" borderId="22" xfId="0" applyFont="1" applyBorder="1" applyAlignment="1">
      <alignment vertical="center"/>
    </xf>
    <xf numFmtId="0" fontId="9" fillId="0" borderId="18" xfId="0" applyFont="1" applyBorder="1" applyAlignment="1">
      <alignment vertical="center"/>
    </xf>
    <xf numFmtId="0" fontId="9" fillId="0" borderId="26" xfId="0" applyFont="1" applyBorder="1" applyAlignment="1">
      <alignment vertical="center"/>
    </xf>
    <xf numFmtId="164" fontId="9" fillId="0" borderId="36" xfId="0" applyNumberFormat="1" applyFont="1" applyBorder="1" applyAlignment="1">
      <alignment vertical="center"/>
    </xf>
    <xf numFmtId="164" fontId="9" fillId="0" borderId="37" xfId="0" applyNumberFormat="1" applyFont="1" applyBorder="1" applyAlignment="1">
      <alignment vertical="center"/>
    </xf>
    <xf numFmtId="164" fontId="9" fillId="0" borderId="38" xfId="0" applyNumberFormat="1" applyFont="1" applyBorder="1" applyAlignment="1">
      <alignment vertical="center"/>
    </xf>
    <xf numFmtId="0" fontId="11" fillId="0" borderId="36" xfId="0" applyFont="1" applyBorder="1" applyAlignment="1">
      <alignment vertical="center" wrapText="1"/>
    </xf>
    <xf numFmtId="0" fontId="11" fillId="0" borderId="20" xfId="0" applyFont="1" applyBorder="1" applyAlignment="1">
      <alignment vertical="center"/>
    </xf>
    <xf numFmtId="0" fontId="0" fillId="0" borderId="33" xfId="0" applyBorder="1" applyAlignment="1">
      <alignment vertical="center"/>
    </xf>
    <xf numFmtId="164" fontId="9" fillId="0" borderId="30" xfId="0" applyNumberFormat="1" applyFont="1" applyBorder="1" applyAlignment="1">
      <alignment vertical="center"/>
    </xf>
    <xf numFmtId="164" fontId="9" fillId="0" borderId="31" xfId="0" applyNumberFormat="1" applyFont="1" applyBorder="1" applyAlignment="1">
      <alignment vertical="center"/>
    </xf>
    <xf numFmtId="164" fontId="9" fillId="0" borderId="32" xfId="0" applyNumberFormat="1" applyFont="1" applyBorder="1" applyAlignment="1">
      <alignment vertical="center"/>
    </xf>
    <xf numFmtId="0" fontId="9" fillId="0" borderId="30" xfId="0" applyFont="1" applyBorder="1" applyAlignment="1">
      <alignment vertical="center"/>
    </xf>
    <xf numFmtId="0" fontId="9" fillId="0" borderId="31" xfId="0" applyFont="1" applyBorder="1" applyAlignment="1">
      <alignment vertical="center"/>
    </xf>
    <xf numFmtId="0" fontId="9" fillId="0" borderId="32" xfId="0" applyFont="1" applyBorder="1" applyAlignment="1">
      <alignment vertical="center"/>
    </xf>
    <xf numFmtId="0" fontId="11" fillId="0" borderId="23" xfId="0" applyFont="1" applyBorder="1" applyAlignment="1">
      <alignment vertical="center"/>
    </xf>
    <xf numFmtId="0" fontId="9" fillId="0" borderId="36" xfId="0" applyFont="1" applyBorder="1" applyAlignment="1">
      <alignment vertical="center"/>
    </xf>
    <xf numFmtId="0" fontId="9" fillId="0" borderId="37" xfId="0" applyFont="1" applyBorder="1" applyAlignment="1">
      <alignment vertical="center"/>
    </xf>
    <xf numFmtId="0" fontId="9" fillId="0" borderId="38" xfId="0" applyFont="1" applyBorder="1" applyAlignment="1">
      <alignment vertical="center"/>
    </xf>
    <xf numFmtId="0" fontId="11" fillId="0" borderId="37" xfId="0" applyFont="1" applyBorder="1" applyAlignment="1">
      <alignment vertical="center"/>
    </xf>
    <xf numFmtId="0" fontId="9" fillId="0" borderId="39" xfId="0" applyFont="1" applyBorder="1" applyAlignment="1">
      <alignment vertical="center"/>
    </xf>
    <xf numFmtId="0" fontId="9" fillId="0" borderId="40" xfId="0" applyFont="1" applyBorder="1" applyAlignment="1">
      <alignment vertical="center"/>
    </xf>
    <xf numFmtId="0" fontId="10" fillId="33" borderId="13" xfId="0" applyFont="1" applyFill="1" applyBorder="1" applyAlignment="1">
      <alignment vertical="center"/>
    </xf>
    <xf numFmtId="0" fontId="10" fillId="33" borderId="0" xfId="0" applyFont="1" applyFill="1" applyBorder="1" applyAlignment="1">
      <alignment vertical="center"/>
    </xf>
    <xf numFmtId="0" fontId="11" fillId="0" borderId="13" xfId="0" applyFont="1" applyBorder="1" applyAlignment="1">
      <alignment vertical="center" wrapText="1"/>
    </xf>
    <xf numFmtId="0" fontId="9" fillId="0" borderId="41" xfId="0" applyFont="1" applyBorder="1" applyAlignment="1">
      <alignment vertical="center"/>
    </xf>
    <xf numFmtId="0" fontId="9" fillId="0" borderId="42" xfId="0" applyFont="1" applyBorder="1" applyAlignment="1">
      <alignment vertical="center"/>
    </xf>
    <xf numFmtId="0" fontId="9" fillId="0" borderId="43" xfId="0" applyFont="1" applyBorder="1" applyAlignment="1">
      <alignment vertical="center"/>
    </xf>
    <xf numFmtId="0" fontId="9" fillId="0" borderId="44" xfId="0" applyFont="1" applyBorder="1" applyAlignment="1">
      <alignment vertical="center"/>
    </xf>
    <xf numFmtId="0" fontId="11" fillId="0" borderId="13" xfId="0" applyFont="1" applyBorder="1" applyAlignment="1">
      <alignment vertical="center"/>
    </xf>
    <xf numFmtId="0" fontId="9" fillId="0" borderId="45" xfId="0" applyFont="1" applyBorder="1" applyAlignment="1">
      <alignment vertical="center"/>
    </xf>
    <xf numFmtId="0" fontId="9" fillId="0" borderId="46" xfId="0" applyFont="1" applyBorder="1" applyAlignment="1">
      <alignment vertical="center"/>
    </xf>
    <xf numFmtId="0" fontId="9" fillId="0" borderId="47" xfId="0" applyFont="1" applyBorder="1" applyAlignment="1">
      <alignment vertical="center"/>
    </xf>
    <xf numFmtId="0" fontId="9" fillId="0" borderId="48" xfId="0" applyFont="1" applyBorder="1" applyAlignment="1">
      <alignment vertical="center"/>
    </xf>
    <xf numFmtId="0" fontId="9" fillId="0" borderId="49" xfId="0" applyFont="1" applyBorder="1" applyAlignment="1">
      <alignment vertical="center"/>
    </xf>
    <xf numFmtId="0" fontId="9" fillId="0" borderId="50" xfId="0" applyFont="1" applyBorder="1" applyAlignment="1">
      <alignment vertical="center"/>
    </xf>
    <xf numFmtId="0" fontId="9" fillId="0" borderId="51" xfId="0" applyFont="1" applyBorder="1" applyAlignment="1">
      <alignment vertical="center"/>
    </xf>
    <xf numFmtId="0" fontId="9" fillId="0" borderId="52" xfId="0" applyFont="1" applyBorder="1" applyAlignment="1">
      <alignment vertical="center"/>
    </xf>
    <xf numFmtId="0" fontId="9" fillId="0" borderId="53" xfId="0" applyFont="1" applyBorder="1" applyAlignment="1">
      <alignment vertical="center"/>
    </xf>
    <xf numFmtId="0" fontId="9" fillId="0" borderId="54" xfId="0" applyFont="1" applyBorder="1" applyAlignment="1">
      <alignment vertical="center"/>
    </xf>
    <xf numFmtId="0" fontId="9" fillId="0" borderId="55" xfId="0" applyFont="1" applyBorder="1" applyAlignment="1">
      <alignment vertical="center"/>
    </xf>
    <xf numFmtId="0" fontId="9" fillId="0" borderId="56" xfId="0" applyFont="1" applyBorder="1" applyAlignment="1">
      <alignment vertical="center"/>
    </xf>
    <xf numFmtId="0" fontId="11" fillId="0" borderId="54" xfId="0" applyFont="1" applyBorder="1" applyAlignment="1">
      <alignment vertical="center"/>
    </xf>
    <xf numFmtId="0" fontId="11" fillId="0" borderId="16" xfId="0" applyFont="1" applyBorder="1" applyAlignment="1">
      <alignment vertical="center"/>
    </xf>
    <xf numFmtId="0" fontId="9" fillId="0" borderId="57" xfId="0" applyFont="1" applyBorder="1" applyAlignment="1">
      <alignment vertical="center"/>
    </xf>
    <xf numFmtId="0" fontId="9" fillId="0" borderId="58" xfId="0" applyFont="1" applyBorder="1" applyAlignment="1">
      <alignment vertical="center"/>
    </xf>
    <xf numFmtId="0" fontId="14" fillId="0" borderId="54" xfId="0" applyFont="1" applyBorder="1" applyAlignment="1">
      <alignment vertical="center" wrapText="1"/>
    </xf>
    <xf numFmtId="0" fontId="11" fillId="0" borderId="54" xfId="0" applyFont="1" applyBorder="1" applyAlignment="1">
      <alignment vertical="center" wrapText="1"/>
    </xf>
    <xf numFmtId="164" fontId="9" fillId="0" borderId="59" xfId="0" applyNumberFormat="1" applyFont="1" applyBorder="1" applyAlignment="1">
      <alignment vertical="center"/>
    </xf>
    <xf numFmtId="164" fontId="11" fillId="0" borderId="59" xfId="0" applyNumberFormat="1" applyFont="1" applyBorder="1" applyAlignment="1">
      <alignment vertical="center"/>
    </xf>
    <xf numFmtId="0" fontId="9" fillId="0" borderId="54" xfId="0" applyFont="1" applyBorder="1" applyAlignment="1">
      <alignment vertical="center" wrapText="1"/>
    </xf>
    <xf numFmtId="0" fontId="16" fillId="0" borderId="13" xfId="0" applyFont="1" applyBorder="1" applyAlignment="1">
      <alignment vertical="center"/>
    </xf>
    <xf numFmtId="0" fontId="16" fillId="0" borderId="0" xfId="0" applyFont="1" applyBorder="1" applyAlignment="1">
      <alignment vertical="center"/>
    </xf>
    <xf numFmtId="164" fontId="9" fillId="0" borderId="54" xfId="0" applyNumberFormat="1" applyFont="1" applyBorder="1" applyAlignment="1">
      <alignment vertical="center"/>
    </xf>
    <xf numFmtId="164" fontId="9" fillId="0" borderId="15" xfId="0" applyNumberFormat="1" applyFont="1" applyBorder="1" applyAlignment="1">
      <alignment vertical="center"/>
    </xf>
    <xf numFmtId="164" fontId="9" fillId="0" borderId="16" xfId="0" applyNumberFormat="1" applyFont="1" applyBorder="1" applyAlignment="1">
      <alignment vertical="center"/>
    </xf>
    <xf numFmtId="49" fontId="9" fillId="0" borderId="13" xfId="0" applyNumberFormat="1" applyFont="1" applyBorder="1" applyAlignment="1">
      <alignment vertical="center"/>
    </xf>
    <xf numFmtId="49" fontId="9" fillId="0" borderId="0" xfId="0" applyNumberFormat="1" applyFont="1" applyBorder="1" applyAlignment="1">
      <alignment vertical="center"/>
    </xf>
    <xf numFmtId="49" fontId="9" fillId="0" borderId="15" xfId="0" applyNumberFormat="1" applyFont="1" applyBorder="1" applyAlignment="1">
      <alignment vertical="center"/>
    </xf>
    <xf numFmtId="0" fontId="0" fillId="0" borderId="13" xfId="0" applyBorder="1" applyAlignment="1">
      <alignment vertical="center" wrapText="1"/>
    </xf>
    <xf numFmtId="0" fontId="0" fillId="0" borderId="0" xfId="0" applyAlignment="1">
      <alignment vertical="center" wrapText="1"/>
    </xf>
    <xf numFmtId="49" fontId="9" fillId="0" borderId="54" xfId="0" applyNumberFormat="1" applyFont="1" applyBorder="1" applyAlignment="1">
      <alignment vertical="center"/>
    </xf>
    <xf numFmtId="49" fontId="0" fillId="0" borderId="0" xfId="0" applyNumberFormat="1" applyAlignment="1">
      <alignment vertical="center"/>
    </xf>
    <xf numFmtId="49" fontId="0" fillId="0" borderId="15" xfId="0" applyNumberFormat="1" applyBorder="1" applyAlignment="1">
      <alignment vertical="center"/>
    </xf>
    <xf numFmtId="0" fontId="10" fillId="0" borderId="0" xfId="0" applyFont="1" applyBorder="1" applyAlignment="1">
      <alignment vertical="center"/>
    </xf>
    <xf numFmtId="0" fontId="11" fillId="0" borderId="15" xfId="0" applyFont="1" applyBorder="1" applyAlignment="1">
      <alignment vertical="center"/>
    </xf>
    <xf numFmtId="164" fontId="11" fillId="0" borderId="54" xfId="0" applyNumberFormat="1" applyFont="1" applyBorder="1" applyAlignment="1">
      <alignment vertical="center"/>
    </xf>
    <xf numFmtId="164" fontId="11" fillId="0" borderId="0" xfId="0" applyNumberFormat="1" applyFont="1" applyBorder="1" applyAlignment="1">
      <alignment vertical="center"/>
    </xf>
    <xf numFmtId="164" fontId="11" fillId="0" borderId="15" xfId="0" applyNumberFormat="1" applyFont="1" applyBorder="1" applyAlignment="1">
      <alignment vertical="center"/>
    </xf>
    <xf numFmtId="0" fontId="0" fillId="0" borderId="0" xfId="0" applyFill="1" applyAlignment="1">
      <alignment vertical="center"/>
    </xf>
    <xf numFmtId="0" fontId="10" fillId="0" borderId="16" xfId="0" applyFont="1" applyBorder="1" applyAlignment="1">
      <alignment vertical="center"/>
    </xf>
    <xf numFmtId="0" fontId="9" fillId="0" borderId="60" xfId="0" applyFont="1" applyBorder="1" applyAlignment="1">
      <alignment vertical="center"/>
    </xf>
    <xf numFmtId="0" fontId="9" fillId="0" borderId="61" xfId="0" applyFont="1" applyBorder="1" applyAlignment="1">
      <alignment vertical="center"/>
    </xf>
    <xf numFmtId="0" fontId="9" fillId="0" borderId="62" xfId="0" applyFont="1" applyBorder="1" applyAlignment="1">
      <alignment vertical="center"/>
    </xf>
    <xf numFmtId="0" fontId="12" fillId="0" borderId="13"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wrapText="1"/>
    </xf>
    <xf numFmtId="0" fontId="0" fillId="0" borderId="16" xfId="0" applyBorder="1" applyAlignment="1">
      <alignment vertical="center"/>
    </xf>
    <xf numFmtId="0" fontId="9" fillId="0" borderId="63" xfId="0" applyFont="1" applyBorder="1" applyAlignment="1">
      <alignment vertical="center"/>
    </xf>
    <xf numFmtId="0" fontId="9" fillId="0" borderId="64" xfId="0" applyFont="1" applyBorder="1" applyAlignment="1">
      <alignment vertical="center"/>
    </xf>
    <xf numFmtId="0" fontId="0" fillId="0" borderId="54" xfId="0" applyBorder="1" applyAlignment="1">
      <alignment vertical="center"/>
    </xf>
    <xf numFmtId="0" fontId="0" fillId="0" borderId="15" xfId="0" applyBorder="1" applyAlignment="1">
      <alignment vertical="center"/>
    </xf>
    <xf numFmtId="0" fontId="9" fillId="35" borderId="65" xfId="0" applyFont="1" applyFill="1" applyBorder="1" applyAlignment="1">
      <alignment vertical="center"/>
    </xf>
    <xf numFmtId="0" fontId="9" fillId="35" borderId="66" xfId="0" applyFont="1" applyFill="1" applyBorder="1" applyAlignment="1">
      <alignment vertical="center"/>
    </xf>
    <xf numFmtId="0" fontId="9" fillId="35" borderId="67" xfId="0" applyFont="1" applyFill="1" applyBorder="1" applyAlignment="1">
      <alignment vertical="center"/>
    </xf>
    <xf numFmtId="0" fontId="0" fillId="35" borderId="65" xfId="0" applyFill="1" applyBorder="1" applyAlignment="1">
      <alignment vertical="center"/>
    </xf>
    <xf numFmtId="0" fontId="9" fillId="35" borderId="68" xfId="0" applyFont="1" applyFill="1" applyBorder="1" applyAlignment="1">
      <alignment vertical="center"/>
    </xf>
    <xf numFmtId="0" fontId="9" fillId="35" borderId="69" xfId="0" applyFont="1" applyFill="1" applyBorder="1" applyAlignment="1">
      <alignment vertical="center"/>
    </xf>
    <xf numFmtId="0" fontId="9" fillId="35" borderId="70" xfId="0" applyFont="1" applyFill="1" applyBorder="1" applyAlignment="1">
      <alignment vertical="center"/>
    </xf>
    <xf numFmtId="0" fontId="0" fillId="35" borderId="68" xfId="0" applyFill="1" applyBorder="1" applyAlignment="1">
      <alignment vertical="center"/>
    </xf>
    <xf numFmtId="0" fontId="10" fillId="33" borderId="71" xfId="0" applyFont="1" applyFill="1" applyBorder="1" applyAlignment="1">
      <alignment vertical="center"/>
    </xf>
    <xf numFmtId="0" fontId="10" fillId="33" borderId="72" xfId="0" applyFont="1" applyFill="1" applyBorder="1" applyAlignment="1">
      <alignment vertical="center"/>
    </xf>
    <xf numFmtId="0" fontId="10" fillId="33" borderId="73" xfId="0" applyFont="1" applyFill="1" applyBorder="1" applyAlignment="1">
      <alignment vertical="center"/>
    </xf>
    <xf numFmtId="0" fontId="9" fillId="33" borderId="71" xfId="0" applyFont="1" applyFill="1" applyBorder="1" applyAlignment="1">
      <alignment vertical="center"/>
    </xf>
    <xf numFmtId="0" fontId="9" fillId="33" borderId="72" xfId="0" applyFont="1" applyFill="1" applyBorder="1" applyAlignment="1">
      <alignment vertical="center"/>
    </xf>
    <xf numFmtId="0" fontId="9" fillId="33" borderId="73" xfId="0" applyFont="1" applyFill="1" applyBorder="1" applyAlignment="1">
      <alignment vertical="center"/>
    </xf>
    <xf numFmtId="0" fontId="0" fillId="33" borderId="71" xfId="0" applyFill="1" applyBorder="1" applyAlignment="1">
      <alignment vertical="center"/>
    </xf>
    <xf numFmtId="0" fontId="9" fillId="0" borderId="74" xfId="0" applyFont="1" applyBorder="1" applyAlignment="1">
      <alignment vertical="center"/>
    </xf>
    <xf numFmtId="0" fontId="9" fillId="0" borderId="66" xfId="0" applyFont="1" applyBorder="1" applyAlignment="1">
      <alignment vertical="center"/>
    </xf>
    <xf numFmtId="0" fontId="9" fillId="0" borderId="75" xfId="0" applyFont="1" applyBorder="1" applyAlignment="1">
      <alignment vertical="center"/>
    </xf>
    <xf numFmtId="0" fontId="11" fillId="0" borderId="66" xfId="0" applyFont="1" applyBorder="1" applyAlignment="1">
      <alignment vertical="center" wrapText="1"/>
    </xf>
    <xf numFmtId="0" fontId="10" fillId="33" borderId="16" xfId="0" applyFont="1" applyFill="1" applyBorder="1" applyAlignment="1">
      <alignment vertical="center"/>
    </xf>
    <xf numFmtId="0" fontId="11" fillId="33" borderId="13" xfId="0" applyFont="1" applyFill="1" applyBorder="1" applyAlignment="1">
      <alignment vertical="center"/>
    </xf>
    <xf numFmtId="0" fontId="17" fillId="0" borderId="13" xfId="0" applyFont="1" applyBorder="1" applyAlignment="1">
      <alignment vertical="center" wrapText="1"/>
    </xf>
    <xf numFmtId="0" fontId="13" fillId="0" borderId="13" xfId="0" applyFont="1" applyBorder="1" applyAlignment="1">
      <alignment vertical="center"/>
    </xf>
    <xf numFmtId="0" fontId="13" fillId="0" borderId="0"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0" fillId="0" borderId="0" xfId="0" applyFont="1" applyFill="1" applyBorder="1" applyAlignment="1">
      <alignment vertical="center"/>
    </xf>
    <xf numFmtId="0" fontId="0" fillId="0" borderId="0" xfId="0" applyAlignment="1">
      <alignment horizontal="center" vertical="center"/>
    </xf>
    <xf numFmtId="0" fontId="10" fillId="33" borderId="25" xfId="0" applyFont="1" applyFill="1" applyBorder="1" applyAlignment="1">
      <alignment vertical="center"/>
    </xf>
    <xf numFmtId="0" fontId="19" fillId="0" borderId="0" xfId="63" applyFont="1">
      <alignment/>
      <protection/>
    </xf>
    <xf numFmtId="0" fontId="61" fillId="0" borderId="0" xfId="63">
      <alignment/>
      <protection/>
    </xf>
    <xf numFmtId="166" fontId="19" fillId="0" borderId="0" xfId="48" applyNumberFormat="1" applyFont="1" applyAlignment="1">
      <alignment/>
    </xf>
    <xf numFmtId="0" fontId="19" fillId="0" borderId="0" xfId="63" applyFont="1" applyAlignment="1">
      <alignment horizontal="left"/>
      <protection/>
    </xf>
    <xf numFmtId="0" fontId="19" fillId="8" borderId="0" xfId="63" applyFont="1" applyFill="1">
      <alignment/>
      <protection/>
    </xf>
    <xf numFmtId="1" fontId="19" fillId="0" borderId="0" xfId="63" applyNumberFormat="1" applyFont="1">
      <alignment/>
      <protection/>
    </xf>
    <xf numFmtId="167" fontId="19" fillId="0" borderId="0" xfId="44" applyNumberFormat="1" applyFont="1" applyAlignment="1">
      <alignment/>
    </xf>
    <xf numFmtId="1" fontId="19" fillId="8" borderId="0" xfId="63" applyNumberFormat="1" applyFont="1" applyFill="1">
      <alignment/>
      <protection/>
    </xf>
    <xf numFmtId="0" fontId="19" fillId="8" borderId="0" xfId="63" applyFont="1" applyFill="1" applyAlignment="1">
      <alignment horizontal="left"/>
      <protection/>
    </xf>
    <xf numFmtId="0" fontId="19" fillId="0" borderId="0" xfId="63" applyFont="1" applyFill="1">
      <alignment/>
      <protection/>
    </xf>
    <xf numFmtId="168" fontId="19" fillId="0" borderId="0" xfId="63" applyNumberFormat="1" applyFont="1" applyFill="1">
      <alignment/>
      <protection/>
    </xf>
    <xf numFmtId="0" fontId="19" fillId="36" borderId="0" xfId="63" applyFont="1" applyFill="1">
      <alignment/>
      <protection/>
    </xf>
    <xf numFmtId="2" fontId="19" fillId="36" borderId="0" xfId="63" applyNumberFormat="1" applyFont="1" applyFill="1">
      <alignment/>
      <protection/>
    </xf>
    <xf numFmtId="0" fontId="21" fillId="0" borderId="0" xfId="58" applyFont="1" applyAlignment="1">
      <alignment/>
    </xf>
    <xf numFmtId="0" fontId="22" fillId="0" borderId="0" xfId="63" applyFont="1" applyAlignment="1">
      <alignment/>
      <protection/>
    </xf>
    <xf numFmtId="0" fontId="22" fillId="0" borderId="0" xfId="63" applyFont="1" applyAlignment="1">
      <alignment horizontal="left"/>
      <protection/>
    </xf>
    <xf numFmtId="0" fontId="19" fillId="0" borderId="0" xfId="63" applyFont="1" applyAlignment="1">
      <alignment/>
      <protection/>
    </xf>
    <xf numFmtId="0" fontId="19" fillId="0" borderId="0" xfId="63" applyFont="1" applyFill="1" applyBorder="1">
      <alignment/>
      <protection/>
    </xf>
    <xf numFmtId="0" fontId="23" fillId="0" borderId="0" xfId="63" applyFont="1">
      <alignment/>
      <protection/>
    </xf>
    <xf numFmtId="168" fontId="19" fillId="0" borderId="0" xfId="63" applyNumberFormat="1" applyFont="1">
      <alignment/>
      <protection/>
    </xf>
    <xf numFmtId="0" fontId="25" fillId="4" borderId="76" xfId="64" applyFont="1" applyFill="1" applyBorder="1">
      <alignment/>
      <protection/>
    </xf>
    <xf numFmtId="0" fontId="25" fillId="4" borderId="0" xfId="64" applyFont="1" applyFill="1" applyBorder="1">
      <alignment/>
      <protection/>
    </xf>
    <xf numFmtId="0" fontId="25" fillId="4" borderId="77" xfId="64" applyFont="1" applyFill="1" applyBorder="1">
      <alignment/>
      <protection/>
    </xf>
    <xf numFmtId="0" fontId="22" fillId="0" borderId="76" xfId="64" applyBorder="1">
      <alignment/>
      <protection/>
    </xf>
    <xf numFmtId="0" fontId="22" fillId="0" borderId="0" xfId="64" applyBorder="1">
      <alignment/>
      <protection/>
    </xf>
    <xf numFmtId="0" fontId="22" fillId="0" borderId="77" xfId="64" applyBorder="1">
      <alignment/>
      <protection/>
    </xf>
    <xf numFmtId="0" fontId="25" fillId="0" borderId="76" xfId="64" applyFont="1" applyBorder="1">
      <alignment/>
      <protection/>
    </xf>
    <xf numFmtId="0" fontId="22" fillId="37" borderId="0" xfId="64" applyFill="1" applyBorder="1">
      <alignment/>
      <protection/>
    </xf>
    <xf numFmtId="0" fontId="22" fillId="37" borderId="77" xfId="64" applyFill="1" applyBorder="1">
      <alignment/>
      <protection/>
    </xf>
    <xf numFmtId="0" fontId="22" fillId="4" borderId="0" xfId="64" applyFill="1" applyBorder="1">
      <alignment/>
      <protection/>
    </xf>
    <xf numFmtId="0" fontId="22" fillId="4" borderId="77" xfId="64" applyFill="1" applyBorder="1">
      <alignment/>
      <protection/>
    </xf>
    <xf numFmtId="0" fontId="22" fillId="0" borderId="68" xfId="64" applyBorder="1">
      <alignment/>
      <protection/>
    </xf>
    <xf numFmtId="0" fontId="22" fillId="0" borderId="76" xfId="64" applyFill="1" applyBorder="1" applyAlignment="1">
      <alignment horizontal="right"/>
      <protection/>
    </xf>
    <xf numFmtId="0" fontId="22" fillId="0" borderId="20" xfId="64" applyBorder="1">
      <alignment/>
      <protection/>
    </xf>
    <xf numFmtId="0" fontId="22" fillId="0" borderId="19" xfId="64" applyBorder="1">
      <alignment/>
      <protection/>
    </xf>
    <xf numFmtId="0" fontId="22" fillId="0" borderId="21" xfId="64" applyBorder="1">
      <alignment/>
      <protection/>
    </xf>
    <xf numFmtId="0" fontId="81" fillId="0" borderId="0" xfId="65" applyFont="1">
      <alignment/>
      <protection/>
    </xf>
    <xf numFmtId="0" fontId="66" fillId="0" borderId="0" xfId="65">
      <alignment/>
      <protection/>
    </xf>
    <xf numFmtId="0" fontId="81" fillId="0" borderId="22" xfId="65" applyFont="1" applyBorder="1">
      <alignment/>
      <protection/>
    </xf>
    <xf numFmtId="0" fontId="66" fillId="0" borderId="18" xfId="65" applyBorder="1">
      <alignment/>
      <protection/>
    </xf>
    <xf numFmtId="0" fontId="66" fillId="0" borderId="26" xfId="65" applyBorder="1">
      <alignment/>
      <protection/>
    </xf>
    <xf numFmtId="0" fontId="66" fillId="0" borderId="24" xfId="65" applyBorder="1">
      <alignment/>
      <protection/>
    </xf>
    <xf numFmtId="0" fontId="66" fillId="0" borderId="0" xfId="65" applyBorder="1">
      <alignment/>
      <protection/>
    </xf>
    <xf numFmtId="0" fontId="66" fillId="0" borderId="25" xfId="65" applyBorder="1">
      <alignment/>
      <protection/>
    </xf>
    <xf numFmtId="44" fontId="66" fillId="0" borderId="0" xfId="65" applyNumberFormat="1">
      <alignment/>
      <protection/>
    </xf>
    <xf numFmtId="2" fontId="66" fillId="0" borderId="0" xfId="65" applyNumberFormat="1">
      <alignment/>
      <protection/>
    </xf>
    <xf numFmtId="0" fontId="66" fillId="0" borderId="23" xfId="65" applyBorder="1">
      <alignment/>
      <protection/>
    </xf>
    <xf numFmtId="0" fontId="66" fillId="0" borderId="11" xfId="65" applyBorder="1">
      <alignment/>
      <protection/>
    </xf>
    <xf numFmtId="0" fontId="66" fillId="0" borderId="17" xfId="65" applyBorder="1">
      <alignment/>
      <protection/>
    </xf>
    <xf numFmtId="0" fontId="81" fillId="0" borderId="24" xfId="65" applyFont="1" applyBorder="1">
      <alignment/>
      <protection/>
    </xf>
    <xf numFmtId="0" fontId="73" fillId="0" borderId="0" xfId="59" applyFont="1" applyAlignment="1">
      <alignment/>
    </xf>
    <xf numFmtId="169" fontId="66" fillId="0" borderId="0" xfId="45" applyBorder="1" applyAlignment="1">
      <alignment/>
    </xf>
    <xf numFmtId="0" fontId="72" fillId="0" borderId="0" xfId="58" applyAlignment="1">
      <alignment/>
    </xf>
    <xf numFmtId="169" fontId="66" fillId="0" borderId="24" xfId="45" applyBorder="1" applyAlignment="1">
      <alignment/>
    </xf>
    <xf numFmtId="170" fontId="66" fillId="0" borderId="0" xfId="49" applyAlignment="1">
      <alignment/>
    </xf>
    <xf numFmtId="44" fontId="66" fillId="0" borderId="0" xfId="49" applyNumberFormat="1" applyAlignment="1">
      <alignment/>
    </xf>
    <xf numFmtId="1" fontId="66" fillId="0" borderId="0" xfId="49" applyNumberFormat="1" applyAlignment="1">
      <alignment/>
    </xf>
    <xf numFmtId="0" fontId="66" fillId="38" borderId="78" xfId="65" applyFill="1" applyBorder="1">
      <alignment/>
      <protection/>
    </xf>
    <xf numFmtId="2" fontId="66" fillId="0" borderId="0" xfId="65" applyNumberFormat="1" applyAlignment="1">
      <alignment horizontal="left" indent="2"/>
      <protection/>
    </xf>
    <xf numFmtId="0" fontId="66" fillId="39" borderId="79" xfId="65" applyFill="1" applyBorder="1">
      <alignment/>
      <protection/>
    </xf>
    <xf numFmtId="0" fontId="66" fillId="38" borderId="80" xfId="65" applyFill="1" applyBorder="1">
      <alignment/>
      <protection/>
    </xf>
    <xf numFmtId="0" fontId="66" fillId="39" borderId="81" xfId="65" applyFill="1" applyBorder="1">
      <alignment/>
      <protection/>
    </xf>
    <xf numFmtId="0" fontId="66" fillId="38" borderId="82" xfId="65" applyFill="1" applyBorder="1">
      <alignment/>
      <protection/>
    </xf>
    <xf numFmtId="0" fontId="66" fillId="39" borderId="83" xfId="65" applyFill="1" applyBorder="1">
      <alignment/>
      <protection/>
    </xf>
    <xf numFmtId="0" fontId="66" fillId="38" borderId="84" xfId="65" applyFill="1" applyBorder="1">
      <alignment/>
      <protection/>
    </xf>
    <xf numFmtId="0" fontId="66" fillId="38" borderId="85" xfId="65" applyFill="1" applyBorder="1">
      <alignment/>
      <protection/>
    </xf>
    <xf numFmtId="0" fontId="66" fillId="39" borderId="86" xfId="65" applyFill="1" applyBorder="1">
      <alignment/>
      <protection/>
    </xf>
    <xf numFmtId="0" fontId="66" fillId="0" borderId="87" xfId="65" applyBorder="1">
      <alignment/>
      <protection/>
    </xf>
    <xf numFmtId="0" fontId="66" fillId="38" borderId="88" xfId="65" applyFill="1" applyBorder="1">
      <alignment/>
      <protection/>
    </xf>
    <xf numFmtId="0" fontId="66" fillId="38" borderId="89" xfId="65" applyFill="1" applyBorder="1">
      <alignment/>
      <protection/>
    </xf>
    <xf numFmtId="0" fontId="66" fillId="0" borderId="84" xfId="65" applyBorder="1">
      <alignment/>
      <protection/>
    </xf>
    <xf numFmtId="0" fontId="66" fillId="38" borderId="90" xfId="65" applyFill="1" applyBorder="1">
      <alignment/>
      <protection/>
    </xf>
    <xf numFmtId="0" fontId="82" fillId="0" borderId="0" xfId="65" applyFont="1">
      <alignment/>
      <protection/>
    </xf>
    <xf numFmtId="0" fontId="66" fillId="38" borderId="91" xfId="65" applyFill="1" applyBorder="1">
      <alignment/>
      <protection/>
    </xf>
    <xf numFmtId="0" fontId="66" fillId="38" borderId="0" xfId="65" applyFill="1" applyBorder="1">
      <alignment/>
      <protection/>
    </xf>
    <xf numFmtId="0" fontId="66" fillId="39" borderId="92" xfId="65" applyFill="1" applyBorder="1">
      <alignment/>
      <protection/>
    </xf>
    <xf numFmtId="0" fontId="80" fillId="0" borderId="0" xfId="65" applyFont="1">
      <alignment/>
      <protection/>
    </xf>
    <xf numFmtId="0" fontId="66" fillId="39" borderId="88" xfId="65" applyFill="1" applyBorder="1" applyAlignment="1">
      <alignment horizontal="center"/>
      <protection/>
    </xf>
    <xf numFmtId="0" fontId="66" fillId="0" borderId="91" xfId="65" applyBorder="1">
      <alignment/>
      <protection/>
    </xf>
    <xf numFmtId="0" fontId="66" fillId="0" borderId="93" xfId="65" applyBorder="1">
      <alignment/>
      <protection/>
    </xf>
    <xf numFmtId="0" fontId="66" fillId="0" borderId="94" xfId="65" applyBorder="1">
      <alignment/>
      <protection/>
    </xf>
    <xf numFmtId="0" fontId="66" fillId="0" borderId="95" xfId="65" applyBorder="1">
      <alignment/>
      <protection/>
    </xf>
    <xf numFmtId="0" fontId="81" fillId="0" borderId="0" xfId="63" applyFont="1">
      <alignment/>
      <protection/>
    </xf>
    <xf numFmtId="0" fontId="82" fillId="0" borderId="0" xfId="63" applyFont="1">
      <alignment/>
      <protection/>
    </xf>
    <xf numFmtId="0" fontId="61" fillId="0" borderId="0" xfId="63" applyFont="1">
      <alignment/>
      <protection/>
    </xf>
    <xf numFmtId="2" fontId="61" fillId="0" borderId="0" xfId="63" applyNumberFormat="1">
      <alignment/>
      <protection/>
    </xf>
    <xf numFmtId="0" fontId="72" fillId="0" borderId="0" xfId="63" applyFont="1" applyFill="1" applyBorder="1" applyAlignment="1" applyProtection="1">
      <alignment/>
      <protection/>
    </xf>
    <xf numFmtId="9" fontId="66" fillId="0" borderId="0" xfId="72" applyAlignment="1">
      <alignment/>
    </xf>
    <xf numFmtId="168" fontId="66" fillId="0" borderId="0" xfId="65" applyNumberFormat="1">
      <alignment/>
      <protection/>
    </xf>
    <xf numFmtId="1" fontId="66" fillId="0" borderId="0" xfId="65" applyNumberFormat="1">
      <alignment/>
      <protection/>
    </xf>
    <xf numFmtId="0" fontId="66" fillId="0" borderId="0" xfId="65" applyAlignment="1">
      <alignment/>
      <protection/>
    </xf>
    <xf numFmtId="0" fontId="19" fillId="0" borderId="0" xfId="65" applyFont="1">
      <alignment/>
      <protection/>
    </xf>
    <xf numFmtId="0" fontId="83" fillId="0" borderId="0" xfId="65" applyFont="1">
      <alignment/>
      <protection/>
    </xf>
    <xf numFmtId="9" fontId="66" fillId="0" borderId="0" xfId="65" applyNumberFormat="1">
      <alignment/>
      <protection/>
    </xf>
    <xf numFmtId="0" fontId="66" fillId="0" borderId="0" xfId="65" applyFont="1">
      <alignment/>
      <protection/>
    </xf>
    <xf numFmtId="0" fontId="72" fillId="0" borderId="0" xfId="58" applyAlignment="1">
      <alignment/>
    </xf>
    <xf numFmtId="0" fontId="15" fillId="0" borderId="0" xfId="0" applyFont="1" applyAlignment="1">
      <alignment vertical="center"/>
    </xf>
    <xf numFmtId="0" fontId="19" fillId="0" borderId="0" xfId="68" applyFont="1" applyFill="1">
      <alignment/>
      <protection/>
    </xf>
    <xf numFmtId="0" fontId="19" fillId="0" borderId="0" xfId="68" applyFont="1">
      <alignment/>
      <protection/>
    </xf>
    <xf numFmtId="0" fontId="65" fillId="40" borderId="22" xfId="68" applyFont="1" applyFill="1" applyBorder="1" applyAlignment="1">
      <alignment/>
      <protection/>
    </xf>
    <xf numFmtId="0" fontId="19" fillId="41" borderId="68" xfId="68" applyFont="1" applyFill="1" applyBorder="1" applyAlignment="1">
      <alignment horizontal="left" wrapText="1"/>
      <protection/>
    </xf>
    <xf numFmtId="9" fontId="19" fillId="0" borderId="96" xfId="74" applyFont="1" applyBorder="1" applyAlignment="1">
      <alignment horizontal="center"/>
    </xf>
    <xf numFmtId="0" fontId="19" fillId="41" borderId="71" xfId="68" applyFont="1" applyFill="1" applyBorder="1" applyAlignment="1">
      <alignment horizontal="left" vertical="center" wrapText="1"/>
      <protection/>
    </xf>
    <xf numFmtId="168" fontId="19" fillId="0" borderId="97" xfId="68" applyNumberFormat="1" applyFont="1" applyBorder="1" applyAlignment="1">
      <alignment horizontal="center"/>
      <protection/>
    </xf>
    <xf numFmtId="1" fontId="19" fillId="0" borderId="97" xfId="68" applyNumberFormat="1" applyFont="1" applyBorder="1" applyAlignment="1">
      <alignment horizontal="center"/>
      <protection/>
    </xf>
    <xf numFmtId="0" fontId="19" fillId="41" borderId="71" xfId="68" applyFont="1" applyFill="1" applyBorder="1" applyAlignment="1">
      <alignment horizontal="left" vertical="center"/>
      <protection/>
    </xf>
    <xf numFmtId="0" fontId="19" fillId="41" borderId="65" xfId="68" applyFont="1" applyFill="1" applyBorder="1" applyAlignment="1">
      <alignment horizontal="left" vertical="center"/>
      <protection/>
    </xf>
    <xf numFmtId="168" fontId="19" fillId="42" borderId="98" xfId="68" applyNumberFormat="1" applyFont="1" applyFill="1" applyBorder="1" applyAlignment="1">
      <alignment horizontal="center"/>
      <protection/>
    </xf>
    <xf numFmtId="1" fontId="19" fillId="42" borderId="98" xfId="68" applyNumberFormat="1" applyFont="1" applyFill="1" applyBorder="1" applyAlignment="1">
      <alignment horizontal="center"/>
      <protection/>
    </xf>
    <xf numFmtId="0" fontId="65" fillId="43" borderId="65" xfId="68" applyFont="1" applyFill="1" applyBorder="1" applyAlignment="1">
      <alignment horizontal="left" vertical="center"/>
      <protection/>
    </xf>
    <xf numFmtId="168" fontId="19" fillId="0" borderId="97" xfId="68" applyNumberFormat="1" applyFont="1" applyFill="1" applyBorder="1" applyAlignment="1">
      <alignment horizontal="center"/>
      <protection/>
    </xf>
    <xf numFmtId="0" fontId="19" fillId="40" borderId="99" xfId="68" applyFont="1" applyFill="1" applyBorder="1">
      <alignment/>
      <protection/>
    </xf>
    <xf numFmtId="0" fontId="19" fillId="40" borderId="99" xfId="68" applyFont="1" applyFill="1" applyBorder="1" applyAlignment="1">
      <alignment vertical="center"/>
      <protection/>
    </xf>
    <xf numFmtId="1" fontId="19" fillId="0" borderId="97" xfId="68" applyNumberFormat="1" applyFont="1" applyFill="1" applyBorder="1" applyAlignment="1">
      <alignment horizontal="center"/>
      <protection/>
    </xf>
    <xf numFmtId="1" fontId="19" fillId="0" borderId="100" xfId="68" applyNumberFormat="1" applyFont="1" applyFill="1" applyBorder="1" applyAlignment="1">
      <alignment horizontal="center"/>
      <protection/>
    </xf>
    <xf numFmtId="168" fontId="61" fillId="0" borderId="97" xfId="68" applyNumberFormat="1" applyBorder="1" applyAlignment="1">
      <alignment horizontal="center" vertical="center"/>
      <protection/>
    </xf>
    <xf numFmtId="168" fontId="22" fillId="0" borderId="97" xfId="51" applyNumberFormat="1" applyFont="1" applyBorder="1" applyAlignment="1">
      <alignment horizontal="center" vertical="center"/>
    </xf>
    <xf numFmtId="1" fontId="61" fillId="0" borderId="101" xfId="68" applyNumberFormat="1" applyBorder="1" applyAlignment="1">
      <alignment horizontal="center" vertical="center"/>
      <protection/>
    </xf>
    <xf numFmtId="1" fontId="22" fillId="0" borderId="101" xfId="64" applyNumberFormat="1" applyBorder="1" applyAlignment="1">
      <alignment horizontal="center" vertical="center"/>
      <protection/>
    </xf>
    <xf numFmtId="0" fontId="19" fillId="40" borderId="25" xfId="68" applyFont="1" applyFill="1" applyBorder="1" applyAlignment="1">
      <alignment vertical="center"/>
      <protection/>
    </xf>
    <xf numFmtId="1" fontId="19" fillId="0" borderId="101" xfId="68" applyNumberFormat="1" applyFont="1" applyFill="1" applyBorder="1" applyAlignment="1">
      <alignment horizontal="center"/>
      <protection/>
    </xf>
    <xf numFmtId="1" fontId="19" fillId="42" borderId="102" xfId="68" applyNumberFormat="1" applyFont="1" applyFill="1" applyBorder="1" applyAlignment="1">
      <alignment horizontal="center"/>
      <protection/>
    </xf>
    <xf numFmtId="0" fontId="84" fillId="44" borderId="103" xfId="0" applyFont="1" applyFill="1" applyBorder="1" applyAlignment="1">
      <alignment horizontal="center" vertical="center"/>
    </xf>
    <xf numFmtId="0" fontId="84" fillId="44" borderId="104" xfId="0" applyFont="1" applyFill="1" applyBorder="1" applyAlignment="1">
      <alignment horizontal="center" vertical="center"/>
    </xf>
    <xf numFmtId="0" fontId="61" fillId="0" borderId="0" xfId="63">
      <alignment/>
      <protection/>
    </xf>
    <xf numFmtId="0" fontId="19" fillId="0" borderId="0" xfId="63" applyFont="1" applyAlignment="1">
      <alignment horizontal="left"/>
      <protection/>
    </xf>
    <xf numFmtId="0" fontId="0" fillId="0" borderId="105" xfId="0" applyBorder="1" applyAlignment="1">
      <alignment horizontal="center"/>
    </xf>
    <xf numFmtId="0" fontId="84" fillId="44" borderId="106" xfId="0" applyFont="1" applyFill="1" applyBorder="1" applyAlignment="1">
      <alignment horizontal="center" vertical="center"/>
    </xf>
    <xf numFmtId="0" fontId="0" fillId="0" borderId="0" xfId="0" applyAlignment="1">
      <alignment horizontal="center"/>
    </xf>
    <xf numFmtId="1" fontId="18" fillId="42" borderId="107" xfId="0" applyNumberFormat="1" applyFont="1" applyFill="1" applyBorder="1" applyAlignment="1">
      <alignment horizontal="center" vertical="center"/>
    </xf>
    <xf numFmtId="168" fontId="18" fillId="42" borderId="108" xfId="0" applyNumberFormat="1" applyFont="1" applyFill="1" applyBorder="1" applyAlignment="1">
      <alignment horizontal="center" vertical="center"/>
    </xf>
    <xf numFmtId="1" fontId="85" fillId="42" borderId="23" xfId="0" applyNumberFormat="1" applyFont="1" applyFill="1" applyBorder="1" applyAlignment="1">
      <alignment horizontal="center" vertical="center"/>
    </xf>
    <xf numFmtId="168" fontId="85" fillId="42" borderId="17" xfId="0" applyNumberFormat="1" applyFont="1" applyFill="1" applyBorder="1" applyAlignment="1">
      <alignment horizontal="center" vertical="center"/>
    </xf>
    <xf numFmtId="1" fontId="0" fillId="0" borderId="105" xfId="0" applyNumberFormat="1" applyBorder="1" applyAlignment="1">
      <alignment horizontal="center"/>
    </xf>
    <xf numFmtId="168" fontId="0" fillId="0" borderId="109" xfId="0" applyNumberFormat="1" applyBorder="1" applyAlignment="1">
      <alignment horizontal="center"/>
    </xf>
    <xf numFmtId="0" fontId="0" fillId="0" borderId="110" xfId="0" applyBorder="1" applyAlignment="1">
      <alignment horizontal="center"/>
    </xf>
    <xf numFmtId="1" fontId="0" fillId="0" borderId="110" xfId="0" applyNumberFormat="1" applyBorder="1" applyAlignment="1">
      <alignment horizontal="center"/>
    </xf>
    <xf numFmtId="168" fontId="0" fillId="0" borderId="111" xfId="0" applyNumberFormat="1" applyBorder="1" applyAlignment="1">
      <alignment horizontal="center"/>
    </xf>
    <xf numFmtId="168" fontId="19" fillId="0" borderId="98" xfId="68" applyNumberFormat="1" applyFont="1" applyFill="1" applyBorder="1" applyAlignment="1">
      <alignment horizontal="center"/>
      <protection/>
    </xf>
    <xf numFmtId="1" fontId="19" fillId="0" borderId="98" xfId="68" applyNumberFormat="1" applyFont="1" applyFill="1" applyBorder="1" applyAlignment="1">
      <alignment horizontal="center"/>
      <protection/>
    </xf>
    <xf numFmtId="1" fontId="19" fillId="0" borderId="102" xfId="68" applyNumberFormat="1" applyFont="1" applyFill="1" applyBorder="1" applyAlignment="1">
      <alignment horizontal="center"/>
      <protection/>
    </xf>
    <xf numFmtId="0" fontId="62" fillId="40" borderId="99" xfId="68" applyFont="1" applyFill="1" applyBorder="1" applyAlignment="1">
      <alignment horizontal="center"/>
      <protection/>
    </xf>
    <xf numFmtId="0" fontId="19" fillId="40" borderId="99" xfId="68" applyFont="1" applyFill="1" applyBorder="1" applyAlignment="1">
      <alignment horizontal="center"/>
      <protection/>
    </xf>
    <xf numFmtId="0" fontId="19" fillId="40" borderId="99" xfId="68" applyFont="1" applyFill="1" applyBorder="1" applyAlignment="1">
      <alignment horizontal="center" vertical="center"/>
      <protection/>
    </xf>
    <xf numFmtId="0" fontId="84" fillId="44" borderId="112" xfId="0" applyFont="1" applyFill="1" applyBorder="1" applyAlignment="1" applyProtection="1">
      <alignment horizontal="center" vertical="center"/>
      <protection/>
    </xf>
    <xf numFmtId="0" fontId="84" fillId="44" borderId="113" xfId="0" applyFont="1" applyFill="1" applyBorder="1" applyAlignment="1" applyProtection="1">
      <alignment horizontal="center" vertical="center"/>
      <protection/>
    </xf>
    <xf numFmtId="0" fontId="84" fillId="44" borderId="114" xfId="0" applyFont="1" applyFill="1" applyBorder="1" applyAlignment="1" applyProtection="1">
      <alignment horizontal="center" vertical="center"/>
      <protection/>
    </xf>
    <xf numFmtId="0" fontId="0" fillId="0" borderId="115" xfId="0" applyBorder="1" applyAlignment="1" applyProtection="1">
      <alignment horizontal="center"/>
      <protection/>
    </xf>
    <xf numFmtId="1" fontId="0" fillId="0" borderId="115" xfId="0" applyNumberFormat="1" applyBorder="1" applyAlignment="1" applyProtection="1">
      <alignment horizontal="center"/>
      <protection/>
    </xf>
    <xf numFmtId="168" fontId="0" fillId="0" borderId="116" xfId="0" applyNumberFormat="1" applyBorder="1" applyAlignment="1" applyProtection="1">
      <alignment horizontal="center"/>
      <protection/>
    </xf>
    <xf numFmtId="0" fontId="0" fillId="0" borderId="105" xfId="0" applyBorder="1" applyAlignment="1" applyProtection="1">
      <alignment horizontal="center"/>
      <protection/>
    </xf>
    <xf numFmtId="1" fontId="0" fillId="0" borderId="105" xfId="0" applyNumberFormat="1" applyBorder="1" applyAlignment="1" applyProtection="1">
      <alignment horizontal="center"/>
      <protection/>
    </xf>
    <xf numFmtId="168" fontId="0" fillId="0" borderId="109" xfId="0" applyNumberFormat="1" applyBorder="1" applyAlignment="1" applyProtection="1">
      <alignment horizontal="center"/>
      <protection/>
    </xf>
    <xf numFmtId="0" fontId="0" fillId="0" borderId="110" xfId="0" applyBorder="1" applyAlignment="1" applyProtection="1">
      <alignment horizontal="center"/>
      <protection/>
    </xf>
    <xf numFmtId="1" fontId="0" fillId="0" borderId="110" xfId="0" applyNumberFormat="1" applyBorder="1" applyAlignment="1" applyProtection="1">
      <alignment horizontal="center"/>
      <protection/>
    </xf>
    <xf numFmtId="168" fontId="0" fillId="0" borderId="111" xfId="0" applyNumberFormat="1" applyBorder="1" applyAlignment="1" applyProtection="1">
      <alignment horizontal="center"/>
      <protection/>
    </xf>
    <xf numFmtId="1" fontId="18" fillId="42" borderId="107" xfId="0" applyNumberFormat="1" applyFont="1" applyFill="1" applyBorder="1" applyAlignment="1" applyProtection="1">
      <alignment horizontal="center"/>
      <protection/>
    </xf>
    <xf numFmtId="168" fontId="18" fillId="42" borderId="108" xfId="0" applyNumberFormat="1" applyFont="1" applyFill="1" applyBorder="1" applyAlignment="1" applyProtection="1">
      <alignment horizontal="center"/>
      <protection/>
    </xf>
    <xf numFmtId="1" fontId="85" fillId="42" borderId="23" xfId="0" applyNumberFormat="1" applyFont="1" applyFill="1" applyBorder="1" applyAlignment="1" applyProtection="1">
      <alignment horizontal="center"/>
      <protection/>
    </xf>
    <xf numFmtId="168" fontId="85" fillId="42" borderId="17" xfId="0" applyNumberFormat="1" applyFont="1" applyFill="1" applyBorder="1" applyAlignment="1" applyProtection="1">
      <alignment horizontal="center"/>
      <protection/>
    </xf>
    <xf numFmtId="0" fontId="0" fillId="16" borderId="117" xfId="0" applyFill="1" applyBorder="1" applyAlignment="1" applyProtection="1">
      <alignment horizontal="center"/>
      <protection locked="0"/>
    </xf>
    <xf numFmtId="2" fontId="0" fillId="16" borderId="115" xfId="0" applyNumberFormat="1" applyFill="1" applyBorder="1" applyAlignment="1" applyProtection="1">
      <alignment horizontal="center"/>
      <protection locked="0"/>
    </xf>
    <xf numFmtId="0" fontId="0" fillId="16" borderId="118" xfId="0" applyFill="1" applyBorder="1" applyAlignment="1" applyProtection="1">
      <alignment horizontal="center"/>
      <protection locked="0"/>
    </xf>
    <xf numFmtId="2" fontId="0" fillId="16" borderId="105" xfId="0" applyNumberFormat="1" applyFill="1" applyBorder="1" applyAlignment="1" applyProtection="1">
      <alignment horizontal="center"/>
      <protection locked="0"/>
    </xf>
    <xf numFmtId="0" fontId="0" fillId="16" borderId="119" xfId="0" applyFill="1" applyBorder="1" applyAlignment="1" applyProtection="1">
      <alignment horizontal="center"/>
      <protection locked="0"/>
    </xf>
    <xf numFmtId="2" fontId="0" fillId="16" borderId="110" xfId="0" applyNumberFormat="1" applyFill="1" applyBorder="1" applyAlignment="1" applyProtection="1">
      <alignment horizontal="center"/>
      <protection locked="0"/>
    </xf>
    <xf numFmtId="9" fontId="19" fillId="10" borderId="120" xfId="74" applyFont="1" applyFill="1" applyBorder="1" applyAlignment="1" applyProtection="1">
      <alignment horizontal="center"/>
      <protection locked="0"/>
    </xf>
    <xf numFmtId="0" fontId="19" fillId="10" borderId="121" xfId="68" applyFont="1" applyFill="1" applyBorder="1" applyAlignment="1" applyProtection="1">
      <alignment horizontal="center"/>
      <protection locked="0"/>
    </xf>
    <xf numFmtId="0" fontId="19" fillId="10" borderId="122" xfId="68" applyFont="1" applyFill="1" applyBorder="1" applyAlignment="1" applyProtection="1">
      <alignment horizontal="right"/>
      <protection locked="0"/>
    </xf>
    <xf numFmtId="0" fontId="19" fillId="10" borderId="73" xfId="68" applyFont="1" applyFill="1" applyBorder="1" applyAlignment="1" applyProtection="1">
      <alignment horizontal="right"/>
      <protection locked="0"/>
    </xf>
    <xf numFmtId="0" fontId="19" fillId="10" borderId="118" xfId="68" applyFont="1" applyFill="1" applyBorder="1" applyAlignment="1" applyProtection="1">
      <alignment horizontal="right"/>
      <protection locked="0"/>
    </xf>
    <xf numFmtId="0" fontId="19" fillId="41" borderId="123" xfId="68" applyFont="1" applyFill="1" applyBorder="1" applyAlignment="1">
      <alignment vertical="center"/>
      <protection/>
    </xf>
    <xf numFmtId="0" fontId="19" fillId="41" borderId="97" xfId="68" applyFont="1" applyFill="1" applyBorder="1" applyAlignment="1">
      <alignment vertical="center"/>
      <protection/>
    </xf>
    <xf numFmtId="0" fontId="19" fillId="41" borderId="101" xfId="68" applyFont="1" applyFill="1" applyBorder="1" applyAlignment="1">
      <alignment vertical="center"/>
      <protection/>
    </xf>
    <xf numFmtId="0" fontId="19" fillId="41" borderId="124" xfId="68" applyFont="1" applyFill="1" applyBorder="1" applyAlignment="1">
      <alignment vertical="center"/>
      <protection/>
    </xf>
    <xf numFmtId="0" fontId="19" fillId="41" borderId="125" xfId="68" applyFont="1" applyFill="1" applyBorder="1" applyAlignment="1">
      <alignment vertical="center"/>
      <protection/>
    </xf>
    <xf numFmtId="0" fontId="19" fillId="41" borderId="126" xfId="68" applyFont="1" applyFill="1" applyBorder="1" applyAlignment="1">
      <alignment vertical="center"/>
      <protection/>
    </xf>
    <xf numFmtId="168" fontId="19" fillId="43" borderId="100" xfId="68" applyNumberFormat="1" applyFont="1" applyFill="1" applyBorder="1" applyAlignment="1">
      <alignment horizontal="center"/>
      <protection/>
    </xf>
    <xf numFmtId="168" fontId="19" fillId="0" borderId="123" xfId="68" applyNumberFormat="1" applyFont="1" applyFill="1" applyBorder="1" applyAlignment="1">
      <alignment horizontal="center"/>
      <protection/>
    </xf>
    <xf numFmtId="168" fontId="19" fillId="0" borderId="101" xfId="68" applyNumberFormat="1" applyFont="1" applyBorder="1" applyAlignment="1">
      <alignment horizontal="center"/>
      <protection/>
    </xf>
    <xf numFmtId="168" fontId="19" fillId="0" borderId="124" xfId="68" applyNumberFormat="1" applyFont="1" applyFill="1" applyBorder="1" applyAlignment="1">
      <alignment horizontal="center"/>
      <protection/>
    </xf>
    <xf numFmtId="168" fontId="19" fillId="43" borderId="127" xfId="68" applyNumberFormat="1" applyFont="1" applyFill="1" applyBorder="1" applyAlignment="1">
      <alignment horizontal="center"/>
      <protection/>
    </xf>
    <xf numFmtId="168" fontId="19" fillId="42" borderId="124" xfId="68" applyNumberFormat="1" applyFont="1" applyFill="1" applyBorder="1" applyAlignment="1">
      <alignment horizontal="center"/>
      <protection/>
    </xf>
    <xf numFmtId="1" fontId="19" fillId="42" borderId="125" xfId="68" applyNumberFormat="1" applyFont="1" applyFill="1" applyBorder="1" applyAlignment="1">
      <alignment horizontal="center"/>
      <protection/>
    </xf>
    <xf numFmtId="168" fontId="19" fillId="42" borderId="125" xfId="68" applyNumberFormat="1" applyFont="1" applyFill="1" applyBorder="1" applyAlignment="1">
      <alignment horizontal="center"/>
      <protection/>
    </xf>
    <xf numFmtId="168" fontId="19" fillId="42" borderId="126" xfId="68" applyNumberFormat="1" applyFont="1" applyFill="1" applyBorder="1" applyAlignment="1">
      <alignment horizontal="center"/>
      <protection/>
    </xf>
    <xf numFmtId="0" fontId="19" fillId="41" borderId="71" xfId="68" applyFont="1" applyFill="1" applyBorder="1" applyAlignment="1">
      <alignment horizontal="right" vertical="center"/>
      <protection/>
    </xf>
    <xf numFmtId="0" fontId="86" fillId="40" borderId="71" xfId="68" applyFont="1" applyFill="1" applyBorder="1" applyAlignment="1">
      <alignment vertical="center" wrapText="1"/>
      <protection/>
    </xf>
    <xf numFmtId="0" fontId="86" fillId="40" borderId="99" xfId="68" applyFont="1" applyFill="1" applyBorder="1" applyAlignment="1">
      <alignment horizontal="center"/>
      <protection/>
    </xf>
    <xf numFmtId="1" fontId="61" fillId="0" borderId="0" xfId="63" applyNumberFormat="1">
      <alignment/>
      <protection/>
    </xf>
    <xf numFmtId="1" fontId="19" fillId="0" borderId="0" xfId="63" applyNumberFormat="1" applyFont="1" applyAlignment="1">
      <alignment horizontal="right"/>
      <protection/>
    </xf>
    <xf numFmtId="0" fontId="19" fillId="45" borderId="0" xfId="68" applyFont="1" applyFill="1" applyBorder="1">
      <alignment/>
      <protection/>
    </xf>
    <xf numFmtId="168" fontId="19" fillId="0" borderId="128" xfId="68" applyNumberFormat="1" applyFont="1" applyFill="1" applyBorder="1" applyAlignment="1">
      <alignment horizontal="center"/>
      <protection/>
    </xf>
    <xf numFmtId="0" fontId="86" fillId="40" borderId="68" xfId="68" applyFont="1" applyFill="1" applyBorder="1" applyAlignment="1">
      <alignment vertical="center" wrapText="1"/>
      <protection/>
    </xf>
    <xf numFmtId="1" fontId="19" fillId="42" borderId="126" xfId="68" applyNumberFormat="1" applyFont="1" applyFill="1" applyBorder="1" applyAlignment="1">
      <alignment horizontal="center"/>
      <protection/>
    </xf>
    <xf numFmtId="168" fontId="19" fillId="0" borderId="125" xfId="68" applyNumberFormat="1" applyFont="1" applyFill="1" applyBorder="1" applyAlignment="1">
      <alignment horizontal="center"/>
      <protection/>
    </xf>
    <xf numFmtId="1" fontId="19" fillId="0" borderId="125" xfId="68" applyNumberFormat="1" applyFont="1" applyFill="1" applyBorder="1" applyAlignment="1">
      <alignment horizontal="center"/>
      <protection/>
    </xf>
    <xf numFmtId="1" fontId="19" fillId="0" borderId="126" xfId="68" applyNumberFormat="1" applyFont="1" applyFill="1" applyBorder="1" applyAlignment="1">
      <alignment horizontal="center"/>
      <protection/>
    </xf>
    <xf numFmtId="168" fontId="19" fillId="42" borderId="128" xfId="68" applyNumberFormat="1" applyFont="1" applyFill="1" applyBorder="1" applyAlignment="1">
      <alignment horizontal="center"/>
      <protection/>
    </xf>
    <xf numFmtId="1" fontId="19" fillId="40" borderId="99" xfId="68" applyNumberFormat="1" applyFont="1" applyFill="1" applyBorder="1" applyAlignment="1">
      <alignment horizontal="center"/>
      <protection/>
    </xf>
    <xf numFmtId="168" fontId="19" fillId="0" borderId="71" xfId="68" applyNumberFormat="1" applyFont="1" applyFill="1" applyBorder="1" applyAlignment="1">
      <alignment horizontal="center"/>
      <protection/>
    </xf>
    <xf numFmtId="1" fontId="19" fillId="0" borderId="71" xfId="68" applyNumberFormat="1" applyFont="1" applyFill="1" applyBorder="1" applyAlignment="1">
      <alignment horizontal="center"/>
      <protection/>
    </xf>
    <xf numFmtId="1" fontId="19" fillId="40" borderId="100" xfId="68" applyNumberFormat="1" applyFont="1" applyFill="1" applyBorder="1" applyAlignment="1">
      <alignment horizontal="center"/>
      <protection/>
    </xf>
    <xf numFmtId="0" fontId="19" fillId="39" borderId="0" xfId="68" applyFont="1" applyFill="1">
      <alignment/>
      <protection/>
    </xf>
    <xf numFmtId="0" fontId="19" fillId="39" borderId="0" xfId="68" applyFont="1" applyFill="1" applyBorder="1" applyAlignment="1">
      <alignment/>
      <protection/>
    </xf>
    <xf numFmtId="0" fontId="19" fillId="39" borderId="0" xfId="68" applyFont="1" applyFill="1" applyBorder="1" applyAlignment="1">
      <alignment horizontal="left"/>
      <protection/>
    </xf>
    <xf numFmtId="0" fontId="19" fillId="39" borderId="0" xfId="68" applyFont="1" applyFill="1" applyBorder="1">
      <alignment/>
      <protection/>
    </xf>
    <xf numFmtId="167" fontId="19" fillId="39" borderId="0" xfId="68" applyNumberFormat="1" applyFont="1" applyFill="1" applyBorder="1">
      <alignment/>
      <protection/>
    </xf>
    <xf numFmtId="0" fontId="19" fillId="39" borderId="0" xfId="68" applyFont="1" applyFill="1" applyBorder="1" applyAlignment="1">
      <alignment vertical="center" wrapText="1"/>
      <protection/>
    </xf>
    <xf numFmtId="0" fontId="19" fillId="39" borderId="0" xfId="68" applyFont="1" applyFill="1" applyBorder="1" applyAlignment="1">
      <alignment vertical="center"/>
      <protection/>
    </xf>
    <xf numFmtId="168" fontId="19" fillId="39" borderId="0" xfId="68" applyNumberFormat="1" applyFont="1" applyFill="1" applyBorder="1" applyAlignment="1">
      <alignment horizontal="center"/>
      <protection/>
    </xf>
    <xf numFmtId="1" fontId="19" fillId="39" borderId="0" xfId="68" applyNumberFormat="1" applyFont="1" applyFill="1" applyBorder="1" applyAlignment="1">
      <alignment horizontal="center"/>
      <protection/>
    </xf>
    <xf numFmtId="0" fontId="38" fillId="39" borderId="0" xfId="68" applyFont="1" applyFill="1" applyBorder="1" applyAlignment="1">
      <alignment vertical="center"/>
      <protection/>
    </xf>
    <xf numFmtId="0" fontId="38" fillId="39" borderId="0" xfId="68" applyFont="1" applyFill="1" applyAlignment="1">
      <alignment horizontal="center" vertical="center"/>
      <protection/>
    </xf>
    <xf numFmtId="0" fontId="19" fillId="39" borderId="0" xfId="68" applyFont="1" applyFill="1" applyBorder="1" applyAlignment="1">
      <alignment horizontal="center"/>
      <protection/>
    </xf>
    <xf numFmtId="43" fontId="19" fillId="39" borderId="0" xfId="68" applyNumberFormat="1" applyFont="1" applyFill="1" applyBorder="1">
      <alignment/>
      <protection/>
    </xf>
    <xf numFmtId="43" fontId="19" fillId="39" borderId="0" xfId="68" applyNumberFormat="1" applyFont="1" applyFill="1">
      <alignment/>
      <protection/>
    </xf>
    <xf numFmtId="0" fontId="39" fillId="39" borderId="0" xfId="68" applyFont="1" applyFill="1" applyBorder="1" applyAlignment="1">
      <alignment vertical="center"/>
      <protection/>
    </xf>
    <xf numFmtId="0" fontId="39" fillId="39" borderId="0" xfId="68" applyFont="1" applyFill="1" applyBorder="1" applyAlignment="1">
      <alignment horizontal="center" vertical="center"/>
      <protection/>
    </xf>
    <xf numFmtId="0" fontId="39" fillId="39" borderId="0" xfId="68" applyFont="1" applyFill="1" applyAlignment="1">
      <alignment horizontal="center" vertical="center"/>
      <protection/>
    </xf>
    <xf numFmtId="167" fontId="19" fillId="39" borderId="0" xfId="68" applyNumberFormat="1" applyFont="1" applyFill="1" applyAlignment="1">
      <alignment vertical="center"/>
      <protection/>
    </xf>
    <xf numFmtId="0" fontId="37" fillId="39" borderId="0" xfId="68" applyFont="1" applyFill="1" applyAlignment="1">
      <alignment horizontal="center"/>
      <protection/>
    </xf>
    <xf numFmtId="0" fontId="0" fillId="39" borderId="0" xfId="0" applyFill="1" applyAlignment="1">
      <alignment/>
    </xf>
    <xf numFmtId="0" fontId="0" fillId="39" borderId="0" xfId="0" applyFill="1" applyAlignment="1">
      <alignment horizontal="center"/>
    </xf>
    <xf numFmtId="0" fontId="0" fillId="39" borderId="0" xfId="0" applyFill="1" applyAlignment="1">
      <alignment horizontal="center" vertical="center"/>
    </xf>
    <xf numFmtId="1" fontId="0" fillId="39" borderId="0" xfId="0" applyNumberFormat="1" applyFill="1" applyAlignment="1">
      <alignment/>
    </xf>
    <xf numFmtId="0" fontId="37" fillId="44" borderId="124" xfId="68" applyFont="1" applyFill="1" applyBorder="1" applyAlignment="1">
      <alignment horizontal="center"/>
      <protection/>
    </xf>
    <xf numFmtId="0" fontId="0" fillId="44" borderId="129" xfId="0" applyFill="1" applyBorder="1" applyAlignment="1">
      <alignment/>
    </xf>
    <xf numFmtId="0" fontId="0" fillId="44" borderId="128" xfId="0" applyFill="1" applyBorder="1" applyAlignment="1">
      <alignment/>
    </xf>
    <xf numFmtId="0" fontId="65" fillId="40" borderId="22" xfId="68" applyFont="1" applyFill="1" applyBorder="1" applyAlignment="1">
      <alignment horizontal="left"/>
      <protection/>
    </xf>
    <xf numFmtId="0" fontId="65" fillId="40" borderId="23" xfId="68" applyFont="1" applyFill="1" applyBorder="1" applyAlignment="1">
      <alignment horizontal="left"/>
      <protection/>
    </xf>
    <xf numFmtId="0" fontId="19" fillId="0" borderId="123" xfId="68" applyFont="1" applyBorder="1" applyAlignment="1">
      <alignment horizontal="center" wrapText="1"/>
      <protection/>
    </xf>
    <xf numFmtId="0" fontId="19" fillId="0" borderId="101" xfId="68" applyFont="1" applyBorder="1" applyAlignment="1">
      <alignment horizontal="center" wrapText="1"/>
      <protection/>
    </xf>
    <xf numFmtId="0" fontId="19" fillId="0" borderId="130" xfId="68" applyFont="1" applyBorder="1" applyAlignment="1">
      <alignment horizontal="center" wrapText="1"/>
      <protection/>
    </xf>
    <xf numFmtId="0" fontId="19" fillId="0" borderId="131" xfId="68" applyFont="1" applyBorder="1" applyAlignment="1">
      <alignment horizontal="center" wrapText="1"/>
      <protection/>
    </xf>
    <xf numFmtId="0" fontId="19" fillId="42" borderId="128" xfId="68" applyFont="1" applyFill="1" applyBorder="1" applyAlignment="1">
      <alignment horizontal="center" wrapText="1"/>
      <protection/>
    </xf>
    <xf numFmtId="0" fontId="19" fillId="42" borderId="102" xfId="68" applyFont="1" applyFill="1" applyBorder="1" applyAlignment="1">
      <alignment horizontal="center" wrapText="1"/>
      <protection/>
    </xf>
    <xf numFmtId="0" fontId="19" fillId="42" borderId="71" xfId="68" applyFont="1" applyFill="1" applyBorder="1" applyAlignment="1">
      <alignment horizontal="left"/>
      <protection/>
    </xf>
    <xf numFmtId="0" fontId="0" fillId="0" borderId="72" xfId="0" applyBorder="1" applyAlignment="1">
      <alignment/>
    </xf>
    <xf numFmtId="0" fontId="0" fillId="0" borderId="73" xfId="0" applyBorder="1" applyAlignment="1">
      <alignment/>
    </xf>
    <xf numFmtId="0" fontId="19" fillId="42" borderId="71" xfId="68" applyFont="1" applyFill="1" applyBorder="1" applyAlignment="1">
      <alignment horizontal="center"/>
      <protection/>
    </xf>
    <xf numFmtId="0" fontId="19" fillId="42" borderId="72" xfId="68" applyFont="1" applyFill="1" applyBorder="1" applyAlignment="1">
      <alignment horizontal="center"/>
      <protection/>
    </xf>
    <xf numFmtId="0" fontId="19" fillId="42" borderId="73" xfId="68" applyFont="1" applyFill="1" applyBorder="1" applyAlignment="1">
      <alignment horizontal="center"/>
      <protection/>
    </xf>
    <xf numFmtId="0" fontId="87" fillId="46" borderId="123" xfId="68" applyFont="1" applyFill="1" applyBorder="1" applyAlignment="1">
      <alignment horizontal="center" wrapText="1"/>
      <protection/>
    </xf>
    <xf numFmtId="0" fontId="87" fillId="46" borderId="97" xfId="68" applyFont="1" applyFill="1" applyBorder="1" applyAlignment="1">
      <alignment horizontal="center" wrapText="1"/>
      <protection/>
    </xf>
    <xf numFmtId="0" fontId="87" fillId="46" borderId="101" xfId="68" applyFont="1" applyFill="1" applyBorder="1" applyAlignment="1">
      <alignment horizontal="center" wrapText="1"/>
      <protection/>
    </xf>
    <xf numFmtId="0" fontId="19" fillId="42" borderId="132" xfId="68" applyFont="1" applyFill="1" applyBorder="1" applyAlignment="1">
      <alignment horizontal="center"/>
      <protection/>
    </xf>
    <xf numFmtId="0" fontId="19" fillId="42" borderId="17" xfId="68" applyFont="1" applyFill="1" applyBorder="1" applyAlignment="1">
      <alignment horizontal="center"/>
      <protection/>
    </xf>
    <xf numFmtId="0" fontId="2" fillId="0" borderId="13" xfId="0" applyFont="1" applyBorder="1" applyAlignment="1">
      <alignment horizontal="center"/>
    </xf>
    <xf numFmtId="0" fontId="2" fillId="0" borderId="0" xfId="0" applyFont="1" applyBorder="1" applyAlignment="1">
      <alignment horizontal="center"/>
    </xf>
    <xf numFmtId="0" fontId="2" fillId="0" borderId="16" xfId="0" applyFont="1" applyBorder="1" applyAlignment="1">
      <alignment horizontal="center"/>
    </xf>
    <xf numFmtId="0" fontId="3" fillId="0" borderId="13" xfId="0" applyFont="1" applyBorder="1" applyAlignment="1">
      <alignment horizontal="center"/>
    </xf>
    <xf numFmtId="0" fontId="3" fillId="0" borderId="0" xfId="0" applyFont="1" applyBorder="1" applyAlignment="1">
      <alignment horizontal="center"/>
    </xf>
    <xf numFmtId="0" fontId="3" fillId="0" borderId="16" xfId="0" applyFont="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0" fontId="6" fillId="0" borderId="13" xfId="0" applyFont="1" applyBorder="1" applyAlignment="1">
      <alignment horizontal="center"/>
    </xf>
    <xf numFmtId="0" fontId="6" fillId="0" borderId="0" xfId="0" applyFont="1" applyBorder="1" applyAlignment="1">
      <alignment horizontal="center"/>
    </xf>
    <xf numFmtId="0" fontId="6" fillId="0" borderId="13" xfId="0" applyFont="1" applyBorder="1" applyAlignment="1">
      <alignment horizontal="right"/>
    </xf>
    <xf numFmtId="0" fontId="6" fillId="0" borderId="0" xfId="0" applyFont="1" applyBorder="1" applyAlignment="1">
      <alignment horizontal="right"/>
    </xf>
    <xf numFmtId="0" fontId="6" fillId="0" borderId="16" xfId="0" applyFont="1" applyBorder="1" applyAlignment="1">
      <alignment horizontal="right"/>
    </xf>
    <xf numFmtId="0" fontId="7" fillId="0" borderId="13" xfId="0" applyFont="1" applyBorder="1" applyAlignment="1">
      <alignment horizontal="left"/>
    </xf>
    <xf numFmtId="0" fontId="7" fillId="0" borderId="0" xfId="0" applyFont="1" applyBorder="1" applyAlignment="1">
      <alignment horizontal="left"/>
    </xf>
    <xf numFmtId="0" fontId="18" fillId="0" borderId="130" xfId="0" applyFont="1" applyBorder="1" applyAlignment="1">
      <alignment horizontal="center" vertical="center" textRotation="90"/>
    </xf>
    <xf numFmtId="0" fontId="18" fillId="0" borderId="99" xfId="0" applyFont="1" applyBorder="1" applyAlignment="1">
      <alignment horizontal="center" vertical="center" textRotation="90"/>
    </xf>
    <xf numFmtId="0" fontId="18" fillId="0" borderId="131" xfId="0" applyFont="1" applyBorder="1" applyAlignment="1">
      <alignment horizontal="center" vertical="center" textRotation="90"/>
    </xf>
    <xf numFmtId="0" fontId="0" fillId="0" borderId="105" xfId="0" applyBorder="1" applyAlignment="1" applyProtection="1">
      <alignment horizontal="center"/>
      <protection locked="0"/>
    </xf>
    <xf numFmtId="0" fontId="0" fillId="0" borderId="110" xfId="0" applyBorder="1" applyAlignment="1" applyProtection="1">
      <alignment horizontal="center"/>
      <protection locked="0"/>
    </xf>
    <xf numFmtId="0" fontId="84" fillId="44" borderId="113" xfId="0" applyFont="1" applyFill="1" applyBorder="1" applyAlignment="1" applyProtection="1">
      <alignment horizontal="center" vertical="center"/>
      <protection/>
    </xf>
    <xf numFmtId="0" fontId="0" fillId="0" borderId="115" xfId="0" applyBorder="1" applyAlignment="1" applyProtection="1">
      <alignment horizontal="center"/>
      <protection locked="0"/>
    </xf>
    <xf numFmtId="0" fontId="0" fillId="42" borderId="133" xfId="0" applyFill="1" applyBorder="1" applyAlignment="1" applyProtection="1">
      <alignment horizontal="right"/>
      <protection/>
    </xf>
    <xf numFmtId="0" fontId="0" fillId="42" borderId="134" xfId="0" applyFill="1" applyBorder="1" applyAlignment="1" applyProtection="1">
      <alignment horizontal="right"/>
      <protection/>
    </xf>
    <xf numFmtId="0" fontId="15" fillId="42" borderId="135" xfId="0" applyFont="1" applyFill="1" applyBorder="1" applyAlignment="1" applyProtection="1">
      <alignment horizontal="right"/>
      <protection/>
    </xf>
    <xf numFmtId="0" fontId="15" fillId="42" borderId="136" xfId="0" applyFont="1" applyFill="1" applyBorder="1" applyAlignment="1" applyProtection="1">
      <alignment horizontal="right"/>
      <protection/>
    </xf>
    <xf numFmtId="0" fontId="18" fillId="0" borderId="25" xfId="0" applyFont="1" applyBorder="1" applyAlignment="1">
      <alignment horizontal="center" vertical="center" textRotation="90"/>
    </xf>
    <xf numFmtId="0" fontId="84" fillId="44" borderId="106" xfId="0" applyFont="1" applyFill="1" applyBorder="1" applyAlignment="1">
      <alignment horizontal="center" vertical="center"/>
    </xf>
    <xf numFmtId="0" fontId="0" fillId="42" borderId="133" xfId="0" applyFill="1" applyBorder="1" applyAlignment="1">
      <alignment horizontal="right"/>
    </xf>
    <xf numFmtId="0" fontId="0" fillId="42" borderId="134" xfId="0" applyFill="1" applyBorder="1" applyAlignment="1">
      <alignment horizontal="right"/>
    </xf>
    <xf numFmtId="0" fontId="15" fillId="42" borderId="135" xfId="0" applyFont="1" applyFill="1" applyBorder="1" applyAlignment="1">
      <alignment horizontal="right"/>
    </xf>
    <xf numFmtId="0" fontId="15" fillId="42" borderId="136" xfId="0" applyFont="1" applyFill="1" applyBorder="1" applyAlignment="1">
      <alignment horizontal="right"/>
    </xf>
    <xf numFmtId="0" fontId="0" fillId="0" borderId="0"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wrapText="1"/>
    </xf>
    <xf numFmtId="0" fontId="10" fillId="33" borderId="13" xfId="0" applyFont="1" applyFill="1" applyBorder="1" applyAlignment="1">
      <alignment horizontal="left" vertical="center"/>
    </xf>
    <xf numFmtId="0" fontId="10" fillId="33" borderId="0" xfId="0" applyFont="1" applyFill="1" applyBorder="1" applyAlignment="1">
      <alignment horizontal="left" vertical="center"/>
    </xf>
    <xf numFmtId="0" fontId="61" fillId="0" borderId="0" xfId="63" applyAlignment="1">
      <alignment horizontal="left"/>
      <protection/>
    </xf>
    <xf numFmtId="0" fontId="19" fillId="0" borderId="0" xfId="63" applyFont="1" applyAlignment="1">
      <alignment horizontal="left"/>
      <protection/>
    </xf>
    <xf numFmtId="0" fontId="66" fillId="0" borderId="0" xfId="65" applyBorder="1" applyAlignment="1">
      <alignment horizontal="left"/>
      <protection/>
    </xf>
    <xf numFmtId="0" fontId="66" fillId="39" borderId="88" xfId="65" applyFill="1" applyBorder="1" applyAlignment="1">
      <alignment horizontal="center"/>
      <protection/>
    </xf>
    <xf numFmtId="0" fontId="82" fillId="0" borderId="0" xfId="65" applyFont="1" applyAlignment="1">
      <alignment horizontal="center" wrapText="1"/>
      <protection/>
    </xf>
    <xf numFmtId="0" fontId="66" fillId="0" borderId="0" xfId="65" applyAlignment="1">
      <alignment horizontal="center"/>
      <protection/>
    </xf>
    <xf numFmtId="0" fontId="22" fillId="0" borderId="76" xfId="64" applyBorder="1" applyAlignment="1">
      <alignment/>
      <protection/>
    </xf>
    <xf numFmtId="0" fontId="61" fillId="0" borderId="0" xfId="63">
      <alignment/>
      <protection/>
    </xf>
    <xf numFmtId="0" fontId="61" fillId="0" borderId="77" xfId="63" applyBorder="1">
      <alignment/>
      <protection/>
    </xf>
    <xf numFmtId="0" fontId="22" fillId="36" borderId="76" xfId="64" applyFill="1" applyBorder="1" applyAlignment="1">
      <alignment/>
      <protection/>
    </xf>
    <xf numFmtId="0" fontId="72" fillId="0" borderId="0" xfId="58" applyAlignment="1">
      <alignment horizontal="center" wrapText="1"/>
    </xf>
    <xf numFmtId="0" fontId="81" fillId="0" borderId="0" xfId="65" applyFont="1" applyAlignment="1">
      <alignment horizontal="center" wrapText="1"/>
      <protection/>
    </xf>
    <xf numFmtId="0" fontId="22" fillId="0" borderId="65" xfId="64" applyBorder="1" applyAlignment="1">
      <alignment/>
      <protection/>
    </xf>
    <xf numFmtId="0" fontId="61" fillId="0" borderId="66" xfId="63" applyBorder="1">
      <alignment/>
      <protection/>
    </xf>
    <xf numFmtId="0" fontId="61" fillId="0" borderId="67" xfId="63" applyBorder="1">
      <alignment/>
      <protection/>
    </xf>
    <xf numFmtId="0" fontId="22" fillId="0" borderId="0" xfId="63" applyFont="1" applyAlignment="1">
      <alignment horizontal="left"/>
      <protection/>
    </xf>
    <xf numFmtId="0" fontId="19" fillId="0" borderId="0" xfId="63" applyFont="1" applyFill="1" applyBorder="1" applyAlignment="1">
      <alignment horizontal="left"/>
      <protection/>
    </xf>
    <xf numFmtId="0" fontId="24" fillId="47" borderId="69" xfId="64" applyFont="1" applyFill="1" applyBorder="1" applyAlignment="1">
      <alignment horizontal="center"/>
      <protection/>
    </xf>
    <xf numFmtId="0" fontId="19" fillId="8" borderId="0" xfId="63" applyFont="1" applyFill="1" applyAlignment="1">
      <alignment horizontal="left"/>
      <protection/>
    </xf>
    <xf numFmtId="0" fontId="19" fillId="0" borderId="0" xfId="63" applyFont="1" applyAlignment="1">
      <alignment horizontal="center" wrapText="1"/>
      <protection/>
    </xf>
    <xf numFmtId="0" fontId="19" fillId="0" borderId="0" xfId="63" applyFont="1" applyAlignment="1">
      <alignment horizontal="center"/>
      <protection/>
    </xf>
    <xf numFmtId="0" fontId="19" fillId="0" borderId="0" xfId="63" applyFont="1" applyFill="1" applyAlignment="1">
      <alignment horizontal="left"/>
      <protection/>
    </xf>
    <xf numFmtId="0" fontId="19" fillId="36" borderId="0" xfId="63" applyFont="1" applyFill="1" applyAlignment="1">
      <alignment horizontal="left"/>
      <protection/>
    </xf>
    <xf numFmtId="0" fontId="19" fillId="48" borderId="130" xfId="68" applyFont="1" applyFill="1" applyBorder="1" applyAlignment="1">
      <alignment horizontal="center" vertical="center" wrapText="1"/>
      <protection/>
    </xf>
    <xf numFmtId="0" fontId="19" fillId="48" borderId="131" xfId="68" applyFont="1" applyFill="1" applyBorder="1" applyAlignment="1">
      <alignment horizontal="center" vertical="center" wrapText="1"/>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Currency 2" xfId="48"/>
    <cellStyle name="Currency 2 2" xfId="49"/>
    <cellStyle name="Currency 3" xfId="50"/>
    <cellStyle name="Currency 4" xfId="51"/>
    <cellStyle name="Explanatory Text" xfId="52"/>
    <cellStyle name="Good" xfId="53"/>
    <cellStyle name="Heading 1" xfId="54"/>
    <cellStyle name="Heading 2" xfId="55"/>
    <cellStyle name="Heading 3" xfId="56"/>
    <cellStyle name="Heading 4" xfId="57"/>
    <cellStyle name="Hyperlink" xfId="58"/>
    <cellStyle name="Hyperlink 2" xfId="59"/>
    <cellStyle name="Input" xfId="60"/>
    <cellStyle name="Linked Cell" xfId="61"/>
    <cellStyle name="Neutral" xfId="62"/>
    <cellStyle name="Normal 2" xfId="63"/>
    <cellStyle name="Normal 2 2" xfId="64"/>
    <cellStyle name="Normal 2 2 2" xfId="65"/>
    <cellStyle name="Normal 3" xfId="66"/>
    <cellStyle name="Normal 4" xfId="67"/>
    <cellStyle name="Normal 5" xfId="68"/>
    <cellStyle name="Note" xfId="69"/>
    <cellStyle name="Output" xfId="70"/>
    <cellStyle name="Percent" xfId="71"/>
    <cellStyle name="Percent 2" xfId="72"/>
    <cellStyle name="Percent 3" xfId="73"/>
    <cellStyle name="Percent 4"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AD - CO2 Emissions Summary</a:t>
            </a:r>
          </a:p>
        </c:rich>
      </c:tx>
      <c:layout>
        <c:manualLayout>
          <c:xMode val="factor"/>
          <c:yMode val="factor"/>
          <c:x val="-0.001"/>
          <c:y val="-0.0135"/>
        </c:manualLayout>
      </c:layout>
      <c:spPr>
        <a:noFill/>
        <a:ln w="3175">
          <a:noFill/>
        </a:ln>
      </c:spPr>
    </c:title>
    <c:plotArea>
      <c:layout>
        <c:manualLayout>
          <c:xMode val="edge"/>
          <c:yMode val="edge"/>
          <c:x val="0.05725"/>
          <c:y val="0.1005"/>
          <c:w val="0.672"/>
          <c:h val="0.90025"/>
        </c:manualLayout>
      </c:layout>
      <c:barChart>
        <c:barDir val="col"/>
        <c:grouping val="stacked"/>
        <c:varyColors val="0"/>
        <c:ser>
          <c:idx val="4"/>
          <c:order val="0"/>
          <c:tx>
            <c:strRef>
              <c:f>Results!$A$9</c:f>
              <c:strCache>
                <c:ptCount val="1"/>
                <c:pt idx="0">
                  <c:v>Method Total Carbon (MTCO2e)</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Results!$B$9:$H$9</c:f>
              <c:numCache/>
            </c:numRef>
          </c:val>
        </c:ser>
        <c:ser>
          <c:idx val="1"/>
          <c:order val="1"/>
          <c:tx>
            <c:strRef>
              <c:f>Results!$A$7</c:f>
              <c:strCache>
                <c:ptCount val="1"/>
                <c:pt idx="0">
                  <c:v>Landfill Emissions (MTCO2e)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Results!$B$7:$H$7</c:f>
              <c:numCache/>
            </c:numRef>
          </c:val>
        </c:ser>
        <c:ser>
          <c:idx val="0"/>
          <c:order val="2"/>
          <c:tx>
            <c:strRef>
              <c:f>Results!$A$6</c:f>
              <c:strCache>
                <c:ptCount val="1"/>
                <c:pt idx="0">
                  <c:v>HWMA CO2 Emissions (MTCO2e)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Results!$B$6:$H$6</c:f>
              <c:numCache/>
            </c:numRef>
          </c:val>
        </c:ser>
        <c:ser>
          <c:idx val="3"/>
          <c:order val="3"/>
          <c:tx>
            <c:strRef>
              <c:f>Results!$A$13</c:f>
              <c:strCache>
                <c:ptCount val="1"/>
                <c:pt idx="0">
                  <c:v>AD CO2 Generation (MTCO2e)</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Results!$B$13:$H$13</c:f>
              <c:numCache/>
            </c:numRef>
          </c:val>
        </c:ser>
        <c:overlap val="100"/>
        <c:gapWidth val="55"/>
        <c:axId val="1622537"/>
        <c:axId val="14602834"/>
      </c:barChart>
      <c:catAx>
        <c:axId val="1622537"/>
        <c:scaling>
          <c:orientation val="minMax"/>
        </c:scaling>
        <c:axPos val="b"/>
        <c:delete val="0"/>
        <c:numFmt formatCode="General" sourceLinked="1"/>
        <c:majorTickMark val="none"/>
        <c:minorTickMark val="none"/>
        <c:tickLblPos val="high"/>
        <c:spPr>
          <a:ln w="3175">
            <a:solidFill>
              <a:srgbClr val="808080"/>
            </a:solidFill>
          </a:ln>
        </c:spPr>
        <c:crossAx val="14602834"/>
        <c:crosses val="autoZero"/>
        <c:auto val="1"/>
        <c:lblOffset val="100"/>
        <c:tickLblSkip val="1"/>
        <c:noMultiLvlLbl val="0"/>
      </c:catAx>
      <c:valAx>
        <c:axId val="14602834"/>
        <c:scaling>
          <c:orientation val="minMax"/>
          <c:max val="43"/>
          <c:min val="-12"/>
        </c:scaling>
        <c:axPos val="l"/>
        <c:title>
          <c:tx>
            <c:rich>
              <a:bodyPr vert="horz" rot="-5400000" anchor="ctr"/>
              <a:lstStyle/>
              <a:p>
                <a:pPr algn="ctr">
                  <a:defRPr/>
                </a:pPr>
                <a:r>
                  <a:rPr lang="en-US" cap="none" sz="1000" b="1" i="0" u="none" baseline="0">
                    <a:solidFill>
                      <a:srgbClr val="000000"/>
                    </a:solidFill>
                  </a:rPr>
                  <a:t>MTCO2e</a:t>
                </a:r>
              </a:p>
            </c:rich>
          </c:tx>
          <c:layout>
            <c:manualLayout>
              <c:xMode val="factor"/>
              <c:yMode val="factor"/>
              <c:x val="-0.0005"/>
              <c:y val="0.001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622537"/>
        <c:crossesAt val="1"/>
        <c:crossBetween val="between"/>
        <c:dispUnits/>
        <c:majorUnit val="6"/>
      </c:valAx>
      <c:spPr>
        <a:solidFill>
          <a:srgbClr val="FFFFFF"/>
        </a:solidFill>
        <a:ln w="3175">
          <a:noFill/>
        </a:ln>
      </c:spPr>
    </c:plotArea>
    <c:legend>
      <c:legendPos val="r"/>
      <c:layout>
        <c:manualLayout>
          <c:xMode val="edge"/>
          <c:yMode val="edge"/>
          <c:x val="0.75525"/>
          <c:y val="0.44225"/>
          <c:w val="0.216"/>
          <c:h val="0.19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AD - Net CO2e Compared to BAU</a:t>
            </a:r>
          </a:p>
        </c:rich>
      </c:tx>
      <c:layout>
        <c:manualLayout>
          <c:xMode val="factor"/>
          <c:yMode val="factor"/>
          <c:x val="-0.09775"/>
          <c:y val="0.03725"/>
        </c:manualLayout>
      </c:layout>
      <c:spPr>
        <a:noFill/>
        <a:ln w="3175">
          <a:noFill/>
        </a:ln>
      </c:spPr>
    </c:title>
    <c:plotArea>
      <c:layout>
        <c:manualLayout>
          <c:xMode val="edge"/>
          <c:yMode val="edge"/>
          <c:x val="0.0325"/>
          <c:y val="0.16775"/>
          <c:w val="0.90175"/>
          <c:h val="0.83"/>
        </c:manualLayout>
      </c:layout>
      <c:barChart>
        <c:barDir val="col"/>
        <c:grouping val="clustered"/>
        <c:varyColors val="0"/>
        <c:ser>
          <c:idx val="0"/>
          <c:order val="0"/>
          <c:tx>
            <c:strRef>
              <c:f>Results!$A$22</c:f>
              <c:strCache>
                <c:ptCount val="1"/>
                <c:pt idx="0">
                  <c:v>Net CO2 Reductions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Results!$B$22:$H$22</c:f>
              <c:numCache/>
            </c:numRef>
          </c:val>
        </c:ser>
        <c:axId val="64316643"/>
        <c:axId val="41978876"/>
      </c:barChart>
      <c:catAx>
        <c:axId val="64316643"/>
        <c:scaling>
          <c:orientation val="minMax"/>
        </c:scaling>
        <c:axPos val="b"/>
        <c:delete val="0"/>
        <c:numFmt formatCode="General" sourceLinked="1"/>
        <c:majorTickMark val="out"/>
        <c:minorTickMark val="none"/>
        <c:tickLblPos val="low"/>
        <c:spPr>
          <a:ln w="3175">
            <a:solidFill>
              <a:srgbClr val="808080"/>
            </a:solidFill>
          </a:ln>
        </c:spPr>
        <c:crossAx val="41978876"/>
        <c:crosses val="autoZero"/>
        <c:auto val="1"/>
        <c:lblOffset val="100"/>
        <c:tickLblSkip val="1"/>
        <c:noMultiLvlLbl val="0"/>
      </c:catAx>
      <c:valAx>
        <c:axId val="41978876"/>
        <c:scaling>
          <c:orientation val="minMax"/>
        </c:scaling>
        <c:axPos val="l"/>
        <c:title>
          <c:tx>
            <c:rich>
              <a:bodyPr vert="horz" rot="-5400000" anchor="ctr"/>
              <a:lstStyle/>
              <a:p>
                <a:pPr algn="ctr">
                  <a:defRPr/>
                </a:pPr>
                <a:r>
                  <a:rPr lang="en-US" cap="none" sz="1000" b="1" i="0" u="none" baseline="0">
                    <a:solidFill>
                      <a:srgbClr val="000000"/>
                    </a:solidFill>
                  </a:rPr>
                  <a:t>MTCO2e</a:t>
                </a:r>
              </a:p>
            </c:rich>
          </c:tx>
          <c:layout>
            <c:manualLayout>
              <c:xMode val="factor"/>
              <c:yMode val="factor"/>
              <c:x val="0.00475"/>
              <c:y val="-0.01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316643"/>
        <c:crossesAt val="1"/>
        <c:crossBetween val="between"/>
        <c:dispUnits/>
      </c:valAx>
      <c:spPr>
        <a:solidFill>
          <a:srgbClr val="FFFFFF"/>
        </a:solidFill>
        <a:ln w="3175">
          <a:noFill/>
        </a:ln>
      </c:spPr>
    </c:plotArea>
    <c:legend>
      <c:legendPos val="r"/>
      <c:layout>
        <c:manualLayout>
          <c:xMode val="edge"/>
          <c:yMode val="edge"/>
          <c:x val="0.7575"/>
          <c:y val="0.04425"/>
          <c:w val="0.22975"/>
          <c:h val="0.12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AD - Net Energy Compared to BAU</a:t>
            </a:r>
          </a:p>
        </c:rich>
      </c:tx>
      <c:layout>
        <c:manualLayout>
          <c:xMode val="factor"/>
          <c:yMode val="factor"/>
          <c:x val="-0.1"/>
          <c:y val="0.0095"/>
        </c:manualLayout>
      </c:layout>
      <c:spPr>
        <a:noFill/>
        <a:ln w="3175">
          <a:noFill/>
        </a:ln>
      </c:spPr>
    </c:title>
    <c:plotArea>
      <c:layout>
        <c:manualLayout>
          <c:xMode val="edge"/>
          <c:yMode val="edge"/>
          <c:x val="0.0515"/>
          <c:y val="0.12875"/>
          <c:w val="0.91325"/>
          <c:h val="0.808"/>
        </c:manualLayout>
      </c:layout>
      <c:barChart>
        <c:barDir val="col"/>
        <c:grouping val="clustered"/>
        <c:varyColors val="0"/>
        <c:ser>
          <c:idx val="0"/>
          <c:order val="0"/>
          <c:tx>
            <c:strRef>
              <c:f>Results!$A$23</c:f>
              <c:strCache>
                <c:ptCount val="1"/>
                <c:pt idx="0">
                  <c:v>Net Energy Consumption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Results!$B$23:$H$23</c:f>
              <c:numCache/>
            </c:numRef>
          </c:val>
        </c:ser>
        <c:axId val="42265565"/>
        <c:axId val="44845766"/>
      </c:barChart>
      <c:catAx>
        <c:axId val="42265565"/>
        <c:scaling>
          <c:orientation val="minMax"/>
        </c:scaling>
        <c:axPos val="b"/>
        <c:delete val="0"/>
        <c:numFmt formatCode="General" sourceLinked="1"/>
        <c:majorTickMark val="out"/>
        <c:minorTickMark val="none"/>
        <c:tickLblPos val="low"/>
        <c:spPr>
          <a:ln w="3175">
            <a:solidFill>
              <a:srgbClr val="808080"/>
            </a:solidFill>
          </a:ln>
        </c:spPr>
        <c:crossAx val="44845766"/>
        <c:crosses val="autoZero"/>
        <c:auto val="1"/>
        <c:lblOffset val="100"/>
        <c:tickLblSkip val="1"/>
        <c:noMultiLvlLbl val="0"/>
      </c:catAx>
      <c:valAx>
        <c:axId val="4484576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265565"/>
        <c:crossesAt val="1"/>
        <c:crossBetween val="between"/>
        <c:dispUnits>
          <c:builtInUnit val="thousands"/>
          <c:dispUnitsLbl>
            <c:layout>
              <c:manualLayout>
                <c:xMode val="edge"/>
                <c:yMode val="edge"/>
                <c:x val="-0.011"/>
                <c:y val="0.1127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776"/>
          <c:y val="0.007"/>
          <c:w val="0.224"/>
          <c:h val="0.13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AD - Energy Usage Breakdown</a:t>
            </a:r>
          </a:p>
        </c:rich>
      </c:tx>
      <c:layout>
        <c:manualLayout>
          <c:xMode val="factor"/>
          <c:yMode val="factor"/>
          <c:x val="0.01"/>
          <c:y val="-0.02275"/>
        </c:manualLayout>
      </c:layout>
      <c:spPr>
        <a:noFill/>
        <a:ln w="3175">
          <a:noFill/>
        </a:ln>
      </c:spPr>
    </c:title>
    <c:plotArea>
      <c:layout>
        <c:manualLayout>
          <c:xMode val="edge"/>
          <c:yMode val="edge"/>
          <c:x val="0.05925"/>
          <c:y val="0.103"/>
          <c:w val="0.65425"/>
          <c:h val="0.90375"/>
        </c:manualLayout>
      </c:layout>
      <c:barChart>
        <c:barDir val="col"/>
        <c:grouping val="stacked"/>
        <c:varyColors val="0"/>
        <c:ser>
          <c:idx val="1"/>
          <c:order val="0"/>
          <c:tx>
            <c:strRef>
              <c:f>Results!$A$8</c:f>
              <c:strCache>
                <c:ptCount val="1"/>
                <c:pt idx="0">
                  <c:v>Method Total Energy (MJ)</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Results!$B$8:$H$8</c:f>
              <c:numCache/>
            </c:numRef>
          </c:val>
        </c:ser>
        <c:ser>
          <c:idx val="0"/>
          <c:order val="1"/>
          <c:tx>
            <c:strRef>
              <c:f>Results!$A$5</c:f>
              <c:strCache>
                <c:ptCount val="1"/>
                <c:pt idx="0">
                  <c:v>HWMA Energy Used (MJ)</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Results!$B$5:$H$5</c:f>
              <c:numCache/>
            </c:numRef>
          </c:val>
        </c:ser>
        <c:ser>
          <c:idx val="2"/>
          <c:order val="2"/>
          <c:tx>
            <c:strRef>
              <c:f>Scope!$E$16</c:f>
              <c:strCache>
                <c:ptCount val="1"/>
                <c:pt idx="0">
                  <c:v>Anaerobic Digestion Potential (MJ)</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Results!$B$12:$H$12</c:f>
              <c:numCache/>
            </c:numRef>
          </c:val>
        </c:ser>
        <c:overlap val="100"/>
        <c:gapWidth val="55"/>
        <c:axId val="958711"/>
        <c:axId val="8628400"/>
      </c:barChart>
      <c:catAx>
        <c:axId val="958711"/>
        <c:scaling>
          <c:orientation val="minMax"/>
        </c:scaling>
        <c:axPos val="b"/>
        <c:delete val="0"/>
        <c:numFmt formatCode="General" sourceLinked="1"/>
        <c:majorTickMark val="none"/>
        <c:minorTickMark val="none"/>
        <c:tickLblPos val="high"/>
        <c:spPr>
          <a:ln w="3175">
            <a:solidFill>
              <a:srgbClr val="808080"/>
            </a:solidFill>
          </a:ln>
        </c:spPr>
        <c:crossAx val="8628400"/>
        <c:crosses val="autoZero"/>
        <c:auto val="1"/>
        <c:lblOffset val="100"/>
        <c:tickLblSkip val="1"/>
        <c:noMultiLvlLbl val="0"/>
      </c:catAx>
      <c:valAx>
        <c:axId val="862840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958711"/>
        <c:crossesAt val="1"/>
        <c:crossBetween val="between"/>
        <c:dispUnits>
          <c:builtInUnit val="thousands"/>
          <c:dispUnitsLbl>
            <c:layout>
              <c:manualLayout>
                <c:xMode val="edge"/>
                <c:yMode val="edge"/>
                <c:x val="-0.01675"/>
                <c:y val="0.1447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71225"/>
          <c:y val="0.459"/>
          <c:w val="0.27525"/>
          <c:h val="0.25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5</xdr:row>
      <xdr:rowOff>142875</xdr:rowOff>
    </xdr:from>
    <xdr:to>
      <xdr:col>1</xdr:col>
      <xdr:colOff>95250</xdr:colOff>
      <xdr:row>7</xdr:row>
      <xdr:rowOff>104775</xdr:rowOff>
    </xdr:to>
    <xdr:pic>
      <xdr:nvPicPr>
        <xdr:cNvPr id="1" name="CommandButton1"/>
        <xdr:cNvPicPr preferRelativeResize="1">
          <a:picLocks noChangeAspect="1"/>
        </xdr:cNvPicPr>
      </xdr:nvPicPr>
      <xdr:blipFill>
        <a:blip r:embed="rId1"/>
        <a:stretch>
          <a:fillRect/>
        </a:stretch>
      </xdr:blipFill>
      <xdr:spPr>
        <a:xfrm>
          <a:off x="361950" y="1695450"/>
          <a:ext cx="12573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161925</xdr:rowOff>
    </xdr:from>
    <xdr:to>
      <xdr:col>5</xdr:col>
      <xdr:colOff>38100</xdr:colOff>
      <xdr:row>5</xdr:row>
      <xdr:rowOff>19050</xdr:rowOff>
    </xdr:to>
    <xdr:sp>
      <xdr:nvSpPr>
        <xdr:cNvPr id="1" name="Straight Arrow Connector 1"/>
        <xdr:cNvSpPr>
          <a:spLocks/>
        </xdr:cNvSpPr>
      </xdr:nvSpPr>
      <xdr:spPr>
        <a:xfrm flipV="1">
          <a:off x="5895975" y="542925"/>
          <a:ext cx="1047750" cy="4286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600075</xdr:colOff>
      <xdr:row>5</xdr:row>
      <xdr:rowOff>171450</xdr:rowOff>
    </xdr:from>
    <xdr:to>
      <xdr:col>5</xdr:col>
      <xdr:colOff>0</xdr:colOff>
      <xdr:row>8</xdr:row>
      <xdr:rowOff>9525</xdr:rowOff>
    </xdr:to>
    <xdr:sp>
      <xdr:nvSpPr>
        <xdr:cNvPr id="2" name="Straight Arrow Connector 2"/>
        <xdr:cNvSpPr>
          <a:spLocks/>
        </xdr:cNvSpPr>
      </xdr:nvSpPr>
      <xdr:spPr>
        <a:xfrm>
          <a:off x="5476875" y="1123950"/>
          <a:ext cx="1428750" cy="4095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36</xdr:row>
      <xdr:rowOff>47625</xdr:rowOff>
    </xdr:from>
    <xdr:to>
      <xdr:col>23</xdr:col>
      <xdr:colOff>571500</xdr:colOff>
      <xdr:row>62</xdr:row>
      <xdr:rowOff>123825</xdr:rowOff>
    </xdr:to>
    <xdr:graphicFrame>
      <xdr:nvGraphicFramePr>
        <xdr:cNvPr id="1" name="Chart 2"/>
        <xdr:cNvGraphicFramePr/>
      </xdr:nvGraphicFramePr>
      <xdr:xfrm>
        <a:off x="8077200" y="6943725"/>
        <a:ext cx="9029700" cy="4286250"/>
      </xdr:xfrm>
      <a:graphic>
        <a:graphicData uri="http://schemas.openxmlformats.org/drawingml/2006/chart">
          <c:chart xmlns:c="http://schemas.openxmlformats.org/drawingml/2006/chart" r:id="rId1"/>
        </a:graphicData>
      </a:graphic>
    </xdr:graphicFrame>
    <xdr:clientData/>
  </xdr:twoCellAnchor>
  <xdr:twoCellAnchor>
    <xdr:from>
      <xdr:col>9</xdr:col>
      <xdr:colOff>57150</xdr:colOff>
      <xdr:row>5</xdr:row>
      <xdr:rowOff>180975</xdr:rowOff>
    </xdr:from>
    <xdr:to>
      <xdr:col>16</xdr:col>
      <xdr:colOff>342900</xdr:colOff>
      <xdr:row>27</xdr:row>
      <xdr:rowOff>133350</xdr:rowOff>
    </xdr:to>
    <xdr:graphicFrame>
      <xdr:nvGraphicFramePr>
        <xdr:cNvPr id="2" name="Chart 3"/>
        <xdr:cNvGraphicFramePr/>
      </xdr:nvGraphicFramePr>
      <xdr:xfrm>
        <a:off x="8058150" y="1152525"/>
        <a:ext cx="4552950" cy="4171950"/>
      </xdr:xfrm>
      <a:graphic>
        <a:graphicData uri="http://schemas.openxmlformats.org/drawingml/2006/chart">
          <c:chart xmlns:c="http://schemas.openxmlformats.org/drawingml/2006/chart" r:id="rId2"/>
        </a:graphicData>
      </a:graphic>
    </xdr:graphicFrame>
    <xdr:clientData/>
  </xdr:twoCellAnchor>
  <xdr:twoCellAnchor>
    <xdr:from>
      <xdr:col>16</xdr:col>
      <xdr:colOff>390525</xdr:colOff>
      <xdr:row>6</xdr:row>
      <xdr:rowOff>38100</xdr:rowOff>
    </xdr:from>
    <xdr:to>
      <xdr:col>23</xdr:col>
      <xdr:colOff>590550</xdr:colOff>
      <xdr:row>27</xdr:row>
      <xdr:rowOff>133350</xdr:rowOff>
    </xdr:to>
    <xdr:graphicFrame>
      <xdr:nvGraphicFramePr>
        <xdr:cNvPr id="3" name="Chart 4"/>
        <xdr:cNvGraphicFramePr/>
      </xdr:nvGraphicFramePr>
      <xdr:xfrm>
        <a:off x="12658725" y="1200150"/>
        <a:ext cx="4467225" cy="4124325"/>
      </xdr:xfrm>
      <a:graphic>
        <a:graphicData uri="http://schemas.openxmlformats.org/drawingml/2006/chart">
          <c:chart xmlns:c="http://schemas.openxmlformats.org/drawingml/2006/chart" r:id="rId3"/>
        </a:graphicData>
      </a:graphic>
    </xdr:graphicFrame>
    <xdr:clientData/>
  </xdr:twoCellAnchor>
  <xdr:twoCellAnchor>
    <xdr:from>
      <xdr:col>0</xdr:col>
      <xdr:colOff>190500</xdr:colOff>
      <xdr:row>36</xdr:row>
      <xdr:rowOff>38100</xdr:rowOff>
    </xdr:from>
    <xdr:to>
      <xdr:col>8</xdr:col>
      <xdr:colOff>533400</xdr:colOff>
      <xdr:row>62</xdr:row>
      <xdr:rowOff>104775</xdr:rowOff>
    </xdr:to>
    <xdr:graphicFrame>
      <xdr:nvGraphicFramePr>
        <xdr:cNvPr id="4" name="Chart 7"/>
        <xdr:cNvGraphicFramePr/>
      </xdr:nvGraphicFramePr>
      <xdr:xfrm>
        <a:off x="190500" y="6934200"/>
        <a:ext cx="7734300" cy="42767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seanenvironment.info/Abstract/41014160.pdf" TargetMode="External" /><Relationship Id="rId2" Type="http://schemas.openxmlformats.org/officeDocument/2006/relationships/hyperlink" Target="http://www.usphome.com/catalog/item.aspx?itemid=75336&amp;catid=1061" TargetMode="External" /><Relationship Id="rId3" Type="http://schemas.openxmlformats.org/officeDocument/2006/relationships/hyperlink" Target="http://www.wasserstrom.com/restaurant-supplies-equipment/Product_654105" TargetMode="External" /><Relationship Id="rId4" Type="http://schemas.openxmlformats.org/officeDocument/2006/relationships/hyperlink" Target="http://www.pge.com/tariffs/electric.shtml#COMMERCIAL" TargetMode="External" /><Relationship Id="rId5" Type="http://schemas.openxmlformats.org/officeDocument/2006/relationships/hyperlink" Target="http://www.pge.com/tariffs/electric.shtml#COMMERCIAL" TargetMode="External" /><Relationship Id="rId6" Type="http://schemas.openxmlformats.org/officeDocument/2006/relationships/hyperlink" Target="http://www.pge.com/tariffs/electric.shtml#COMMERCIAL" TargetMode="External" /><Relationship Id="rId7" Type="http://schemas.openxmlformats.org/officeDocument/2006/relationships/hyperlink" Target="http://www.amazon.com/gp/offer-listing/B0002YRY9O/ref=dp_olp_new?ie=UTF8&amp;condition=new" TargetMode="External" /><Relationship Id="rId8" Type="http://schemas.openxmlformats.org/officeDocument/2006/relationships/hyperlink" Target="http://www.engineeringtoolbox.com/wood-density-d_40.html" TargetMode="External" /><Relationship Id="rId9" Type="http://schemas.openxmlformats.org/officeDocument/2006/relationships/comments" Target="../comments6.xml" /><Relationship Id="rId10" Type="http://schemas.openxmlformats.org/officeDocument/2006/relationships/vmlDrawing" Target="../drawings/vmlDrawing3.vml" /><Relationship Id="rId1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Z56"/>
  <sheetViews>
    <sheetView tabSelected="1" zoomScale="85" zoomScaleNormal="85" zoomScaleSheetLayoutView="100" zoomScalePageLayoutView="0" workbookViewId="0" topLeftCell="A1">
      <selection activeCell="F2" sqref="F2"/>
    </sheetView>
  </sheetViews>
  <sheetFormatPr defaultColWidth="9.140625" defaultRowHeight="12.75"/>
  <cols>
    <col min="1" max="4" width="9.140625" style="308" customWidth="1"/>
    <col min="5" max="5" width="43.00390625" style="308" bestFit="1" customWidth="1"/>
    <col min="6" max="6" width="11.28125" style="308" customWidth="1"/>
    <col min="7" max="7" width="11.421875" style="308" customWidth="1"/>
    <col min="8" max="8" width="11.57421875" style="308" customWidth="1"/>
    <col min="9" max="9" width="11.140625" style="308" customWidth="1"/>
    <col min="10" max="10" width="10.7109375" style="308" customWidth="1"/>
    <col min="11" max="11" width="8.8515625" style="308" customWidth="1"/>
    <col min="12" max="12" width="9.00390625" style="308" customWidth="1"/>
    <col min="13" max="18" width="9.7109375" style="308" bestFit="1" customWidth="1"/>
    <col min="19" max="19" width="10.57421875" style="307" customWidth="1"/>
    <col min="20" max="20" width="7.140625" style="307" customWidth="1"/>
    <col min="21" max="21" width="7.7109375" style="307" bestFit="1" customWidth="1"/>
    <col min="22" max="22" width="9.00390625" style="308" bestFit="1" customWidth="1"/>
    <col min="23" max="25" width="9.140625" style="308" customWidth="1"/>
    <col min="26" max="26" width="9.28125" style="308" bestFit="1" customWidth="1"/>
    <col min="27" max="27" width="6.140625" style="308" bestFit="1" customWidth="1"/>
    <col min="28" max="16384" width="9.140625" style="308" customWidth="1"/>
  </cols>
  <sheetData>
    <row r="1" spans="1:26" ht="15">
      <c r="A1" s="413"/>
      <c r="B1" s="413"/>
      <c r="C1" s="413"/>
      <c r="D1" s="413"/>
      <c r="E1" s="431" t="s">
        <v>1144</v>
      </c>
      <c r="F1" s="436" t="s">
        <v>1088</v>
      </c>
      <c r="G1" s="437"/>
      <c r="H1" s="437"/>
      <c r="I1" s="438"/>
      <c r="J1" s="413"/>
      <c r="K1" s="413"/>
      <c r="L1" s="413"/>
      <c r="M1" s="413"/>
      <c r="N1" s="413"/>
      <c r="O1" s="413"/>
      <c r="P1" s="413"/>
      <c r="Q1" s="413"/>
      <c r="R1" s="413"/>
      <c r="S1" s="413"/>
      <c r="T1" s="413"/>
      <c r="U1" s="413"/>
      <c r="V1" s="413"/>
      <c r="W1" s="413"/>
      <c r="X1" s="413"/>
      <c r="Y1" s="413"/>
      <c r="Z1" s="413"/>
    </row>
    <row r="2" spans="1:26" ht="15.75" thickBot="1">
      <c r="A2" s="413"/>
      <c r="B2" s="413"/>
      <c r="C2" s="413"/>
      <c r="D2" s="413"/>
      <c r="E2" s="413"/>
      <c r="F2" s="380">
        <v>20</v>
      </c>
      <c r="G2" s="447" t="s">
        <v>1089</v>
      </c>
      <c r="H2" s="448"/>
      <c r="I2" s="449"/>
      <c r="J2" s="413"/>
      <c r="K2" s="413"/>
      <c r="L2" s="413"/>
      <c r="M2" s="413"/>
      <c r="N2" s="413"/>
      <c r="O2" s="413"/>
      <c r="P2" s="413"/>
      <c r="Q2" s="413"/>
      <c r="R2" s="413"/>
      <c r="S2" s="413"/>
      <c r="T2" s="413"/>
      <c r="U2" s="413"/>
      <c r="V2" s="413"/>
      <c r="W2" s="413"/>
      <c r="X2" s="413"/>
      <c r="Y2" s="413"/>
      <c r="Z2" s="413"/>
    </row>
    <row r="3" spans="1:26" ht="15" customHeight="1">
      <c r="A3" s="413"/>
      <c r="B3" s="413"/>
      <c r="C3" s="413"/>
      <c r="D3" s="413"/>
      <c r="E3" s="453" t="str">
        <f>IF('Method 1'!$Q$31&gt;'Method 2'!$Q$31,"Method 1 requires "&amp;ROUND('Method 1'!$Q$31-'Method 2'!$Q$31,-3)&amp;" MJ more energy","Method 2 requires "&amp;ROUND('Method 2'!$Q$31-'Method 1'!$Q$31,-3)&amp;" MJ more energy")</f>
        <v>Method 1 requires 95000 MJ more energy</v>
      </c>
      <c r="F3" s="379">
        <v>0.631</v>
      </c>
      <c r="G3" s="450" t="s">
        <v>1096</v>
      </c>
      <c r="H3" s="451"/>
      <c r="I3" s="452"/>
      <c r="J3" s="414"/>
      <c r="K3" s="414"/>
      <c r="L3" s="413"/>
      <c r="M3" s="413"/>
      <c r="N3" s="413"/>
      <c r="O3" s="413"/>
      <c r="P3" s="413"/>
      <c r="Q3" s="413"/>
      <c r="R3" s="413"/>
      <c r="S3" s="413"/>
      <c r="T3" s="413"/>
      <c r="U3" s="413"/>
      <c r="V3" s="413"/>
      <c r="W3" s="413"/>
      <c r="X3" s="413"/>
      <c r="Y3" s="413"/>
      <c r="Z3" s="413"/>
    </row>
    <row r="4" spans="1:26" ht="15.75" customHeight="1" thickBot="1">
      <c r="A4" s="413"/>
      <c r="B4" s="413"/>
      <c r="C4" s="413"/>
      <c r="D4" s="413"/>
      <c r="E4" s="454"/>
      <c r="F4" s="378">
        <v>374</v>
      </c>
      <c r="G4" s="450" t="s">
        <v>1098</v>
      </c>
      <c r="H4" s="451"/>
      <c r="I4" s="452"/>
      <c r="J4" s="415"/>
      <c r="K4" s="415"/>
      <c r="L4" s="413"/>
      <c r="M4" s="413"/>
      <c r="N4" s="413"/>
      <c r="O4" s="413"/>
      <c r="P4" s="413"/>
      <c r="Q4" s="413"/>
      <c r="R4" s="413"/>
      <c r="S4" s="413"/>
      <c r="T4" s="413"/>
      <c r="U4" s="413"/>
      <c r="V4" s="413"/>
      <c r="W4" s="413"/>
      <c r="X4" s="413"/>
      <c r="Y4" s="413"/>
      <c r="Z4" s="413"/>
    </row>
    <row r="5" spans="1:26" ht="15.75" customHeight="1" thickBot="1">
      <c r="A5" s="413"/>
      <c r="B5" s="413"/>
      <c r="C5" s="413"/>
      <c r="D5" s="413"/>
      <c r="E5" s="454" t="str">
        <f>IF('Method 1'!$R$31&gt;'Method 2'!$R$31,"Method 1 emits "&amp;ROUND('Method 1'!$R$31-'Method 2'!$R$31,-2)/Constants!$A$27&amp;" MT more CO2","Method 2 emits "&amp;ROUND('Method 2'!$R$31-'Method 1'!$R$31,-2)/Constants!A27&amp;" MT more CO2")</f>
        <v>Method 1 emits 6.6 MT more CO2</v>
      </c>
      <c r="F5" s="413"/>
      <c r="G5" s="377">
        <v>7.333</v>
      </c>
      <c r="H5" s="456" t="s">
        <v>1100</v>
      </c>
      <c r="I5" s="457"/>
      <c r="J5" s="413"/>
      <c r="K5" s="413"/>
      <c r="L5" s="413"/>
      <c r="M5" s="413"/>
      <c r="N5" s="413"/>
      <c r="O5" s="413"/>
      <c r="P5" s="413"/>
      <c r="Q5" s="413"/>
      <c r="R5" s="413"/>
      <c r="S5" s="413"/>
      <c r="T5" s="413"/>
      <c r="U5" s="413"/>
      <c r="V5" s="413"/>
      <c r="W5" s="413"/>
      <c r="X5" s="413"/>
      <c r="Y5" s="413"/>
      <c r="Z5" s="413"/>
    </row>
    <row r="6" spans="1:26" ht="15.75" thickBot="1">
      <c r="A6" s="413"/>
      <c r="B6" s="413"/>
      <c r="C6" s="413"/>
      <c r="D6" s="413"/>
      <c r="E6" s="455"/>
      <c r="F6" s="413"/>
      <c r="G6" s="416"/>
      <c r="H6" s="413"/>
      <c r="I6" s="413"/>
      <c r="J6" s="413"/>
      <c r="K6" s="413"/>
      <c r="L6" s="413"/>
      <c r="M6" s="413"/>
      <c r="N6" s="413"/>
      <c r="O6" s="413"/>
      <c r="P6" s="413"/>
      <c r="Q6" s="413"/>
      <c r="R6" s="413"/>
      <c r="S6" s="413"/>
      <c r="T6" s="413"/>
      <c r="U6" s="413"/>
      <c r="V6" s="413"/>
      <c r="W6" s="413"/>
      <c r="X6" s="413"/>
      <c r="Y6" s="413"/>
      <c r="Z6" s="413"/>
    </row>
    <row r="7" spans="1:26" ht="15" customHeight="1">
      <c r="A7" s="413"/>
      <c r="B7" s="413"/>
      <c r="C7" s="413"/>
      <c r="D7" s="413"/>
      <c r="E7" s="439" t="s">
        <v>1090</v>
      </c>
      <c r="F7" s="441" t="s">
        <v>1104</v>
      </c>
      <c r="G7" s="441" t="s">
        <v>1105</v>
      </c>
      <c r="H7" s="445" t="s">
        <v>1118</v>
      </c>
      <c r="I7" s="443" t="s">
        <v>1119</v>
      </c>
      <c r="J7" s="416"/>
      <c r="K7" s="416"/>
      <c r="L7" s="413"/>
      <c r="M7" s="413"/>
      <c r="N7" s="413"/>
      <c r="O7" s="413"/>
      <c r="P7" s="413"/>
      <c r="Q7" s="413"/>
      <c r="R7" s="413"/>
      <c r="S7" s="413"/>
      <c r="T7" s="413"/>
      <c r="U7" s="413"/>
      <c r="V7" s="413"/>
      <c r="W7" s="413"/>
      <c r="X7" s="413"/>
      <c r="Y7" s="413"/>
      <c r="Z7" s="413"/>
    </row>
    <row r="8" spans="1:26" ht="15.75" thickBot="1">
      <c r="A8" s="413"/>
      <c r="B8" s="413"/>
      <c r="C8" s="413"/>
      <c r="D8" s="413"/>
      <c r="E8" s="440"/>
      <c r="F8" s="442"/>
      <c r="G8" s="442"/>
      <c r="H8" s="446"/>
      <c r="I8" s="444"/>
      <c r="J8" s="416"/>
      <c r="K8" s="416"/>
      <c r="L8" s="413"/>
      <c r="M8" s="413"/>
      <c r="N8" s="413"/>
      <c r="O8" s="413"/>
      <c r="P8" s="413"/>
      <c r="Q8" s="413"/>
      <c r="R8" s="413"/>
      <c r="S8" s="413"/>
      <c r="T8" s="413"/>
      <c r="U8" s="413"/>
      <c r="V8" s="413"/>
      <c r="W8" s="413"/>
      <c r="X8" s="413"/>
      <c r="Y8" s="413"/>
      <c r="Z8" s="413"/>
    </row>
    <row r="9" spans="1:26" ht="15" customHeight="1">
      <c r="A9" s="413"/>
      <c r="B9" s="413"/>
      <c r="C9" s="413"/>
      <c r="D9" s="413"/>
      <c r="E9" s="310" t="s">
        <v>1097</v>
      </c>
      <c r="F9" s="311">
        <v>0.37</v>
      </c>
      <c r="G9" s="311">
        <v>0.24</v>
      </c>
      <c r="H9" s="376">
        <v>1</v>
      </c>
      <c r="I9" s="311">
        <v>0</v>
      </c>
      <c r="J9" s="417"/>
      <c r="K9" s="417"/>
      <c r="L9" s="413"/>
      <c r="M9" s="413"/>
      <c r="N9" s="413"/>
      <c r="O9" s="413"/>
      <c r="P9" s="413"/>
      <c r="Q9" s="413"/>
      <c r="R9" s="413"/>
      <c r="S9" s="413"/>
      <c r="T9" s="413"/>
      <c r="U9" s="413"/>
      <c r="V9" s="413"/>
      <c r="W9" s="413"/>
      <c r="X9" s="413"/>
      <c r="Y9" s="413"/>
      <c r="Z9" s="413"/>
    </row>
    <row r="10" spans="1:26" ht="15" customHeight="1">
      <c r="A10" s="413"/>
      <c r="B10" s="413"/>
      <c r="C10" s="413"/>
      <c r="D10" s="413"/>
      <c r="E10" s="312" t="s">
        <v>1099</v>
      </c>
      <c r="F10" s="313">
        <f>($F$2-$F9*$F$2)*Constants!$A$8/Constants!$A$31/Constants!$A$14</f>
        <v>11.428571428571427</v>
      </c>
      <c r="G10" s="313">
        <f>($F$2-$G9*$F$2)*Constants!$A$8/Constants!$A$31/Constants!$A$14</f>
        <v>13.786848072562357</v>
      </c>
      <c r="H10" s="317">
        <f>($F$2-$H9*$F$2)*Constants!$A$8/Constants!$A$31/Constants!$A$14</f>
        <v>0</v>
      </c>
      <c r="I10" s="313">
        <f>($F$2)*Constants!$A$8/Constants!$A$31/Constants!$A$14</f>
        <v>18.140589569160998</v>
      </c>
      <c r="J10" s="416"/>
      <c r="K10" s="416"/>
      <c r="L10" s="413"/>
      <c r="M10" s="413"/>
      <c r="N10" s="413"/>
      <c r="O10" s="413"/>
      <c r="P10" s="413"/>
      <c r="Q10" s="413"/>
      <c r="R10" s="413"/>
      <c r="S10" s="413"/>
      <c r="T10" s="413"/>
      <c r="U10" s="413"/>
      <c r="V10" s="413"/>
      <c r="W10" s="413"/>
      <c r="X10" s="413"/>
      <c r="Y10" s="413"/>
      <c r="Z10" s="413"/>
    </row>
    <row r="11" spans="1:26" ht="15" customHeight="1">
      <c r="A11" s="413"/>
      <c r="B11" s="413"/>
      <c r="C11" s="413"/>
      <c r="D11" s="413"/>
      <c r="E11" s="312" t="s">
        <v>1101</v>
      </c>
      <c r="F11" s="314">
        <f>(Constants!$J$30-$F9)*$I$11</f>
        <v>29132.524205645706</v>
      </c>
      <c r="G11" s="314">
        <f>(Constants!$J$30-$G9)*$I$11</f>
        <v>35143.997454429744</v>
      </c>
      <c r="H11" s="318">
        <f>(Constants!$J$30-$H9)*$I$11</f>
        <v>0</v>
      </c>
      <c r="I11" s="314">
        <f>Constants!$J$29*Constants!$A$30</f>
        <v>46242.101913723345</v>
      </c>
      <c r="J11" s="418"/>
      <c r="K11" s="418"/>
      <c r="L11" s="413"/>
      <c r="M11" s="413"/>
      <c r="N11" s="413"/>
      <c r="O11" s="413"/>
      <c r="P11" s="413"/>
      <c r="Q11" s="413"/>
      <c r="R11" s="419"/>
      <c r="S11" s="416"/>
      <c r="T11" s="413"/>
      <c r="U11" s="413"/>
      <c r="V11" s="413"/>
      <c r="W11" s="413"/>
      <c r="X11" s="413"/>
      <c r="Y11" s="413"/>
      <c r="Z11" s="413"/>
    </row>
    <row r="12" spans="1:26" ht="15">
      <c r="A12" s="413"/>
      <c r="B12" s="413"/>
      <c r="C12" s="413"/>
      <c r="D12" s="413"/>
      <c r="E12" s="315" t="s">
        <v>1102</v>
      </c>
      <c r="F12" s="313">
        <f>(Constants!$J$30-$F9)*$I$12</f>
        <v>17.253355672011065</v>
      </c>
      <c r="G12" s="313">
        <f>(Constants!$J$30-$G9)*$I$12</f>
        <v>20.813571921791123</v>
      </c>
      <c r="H12" s="317">
        <f>(Constants!$J$30-$H9)*$I$12</f>
        <v>0</v>
      </c>
      <c r="I12" s="313">
        <f>Constants!$J$29*Constants!$A$6/Constants!$J$31</f>
        <v>27.386278844462005</v>
      </c>
      <c r="J12" s="416"/>
      <c r="K12" s="416"/>
      <c r="L12" s="413"/>
      <c r="M12" s="413"/>
      <c r="N12" s="413"/>
      <c r="O12" s="413"/>
      <c r="P12" s="413"/>
      <c r="Q12" s="413"/>
      <c r="R12" s="416"/>
      <c r="S12" s="416"/>
      <c r="T12" s="413"/>
      <c r="U12" s="413"/>
      <c r="V12" s="413"/>
      <c r="W12" s="413"/>
      <c r="X12" s="413"/>
      <c r="Y12" s="413"/>
      <c r="Z12" s="413"/>
    </row>
    <row r="13" spans="1:26" ht="15">
      <c r="A13" s="413"/>
      <c r="B13" s="413"/>
      <c r="C13" s="413"/>
      <c r="D13" s="413"/>
      <c r="E13" s="315" t="s">
        <v>1103</v>
      </c>
      <c r="F13" s="313">
        <f>(Constants!$J$30-$F9)*$I$13</f>
        <v>8.83764</v>
      </c>
      <c r="G13" s="313">
        <f>(Constants!$J$30-$G9)*$I$13</f>
        <v>10.66128</v>
      </c>
      <c r="H13" s="317">
        <f>(Constants!$J$30-$H9)*$I$13</f>
        <v>0</v>
      </c>
      <c r="I13" s="313">
        <f>$F$2*Constants!$A$19*Constants!$A$26/Constants!$A$27*Constants!$A$23</f>
        <v>14.028</v>
      </c>
      <c r="J13" s="416"/>
      <c r="K13" s="416"/>
      <c r="L13" s="413"/>
      <c r="M13" s="413"/>
      <c r="N13" s="413"/>
      <c r="O13" s="413"/>
      <c r="P13" s="413"/>
      <c r="Q13" s="413"/>
      <c r="R13" s="416"/>
      <c r="S13" s="416"/>
      <c r="T13" s="413"/>
      <c r="U13" s="413"/>
      <c r="V13" s="413"/>
      <c r="W13" s="413"/>
      <c r="X13" s="413"/>
      <c r="Y13" s="413"/>
      <c r="Z13" s="413"/>
    </row>
    <row r="14" spans="1:26" ht="15.75" thickBot="1">
      <c r="A14" s="413"/>
      <c r="B14" s="413"/>
      <c r="C14" s="413"/>
      <c r="D14" s="413"/>
      <c r="E14" s="319" t="s">
        <v>1106</v>
      </c>
      <c r="F14" s="387"/>
      <c r="G14" s="387"/>
      <c r="H14" s="391"/>
      <c r="I14" s="387"/>
      <c r="J14" s="416"/>
      <c r="K14" s="416"/>
      <c r="L14" s="413"/>
      <c r="M14" s="413"/>
      <c r="N14" s="413"/>
      <c r="O14" s="413"/>
      <c r="P14" s="413"/>
      <c r="Q14" s="413"/>
      <c r="R14" s="420"/>
      <c r="S14" s="421"/>
      <c r="T14" s="413"/>
      <c r="U14" s="413"/>
      <c r="V14" s="413"/>
      <c r="W14" s="413"/>
      <c r="X14" s="413"/>
      <c r="Y14" s="413"/>
      <c r="Z14" s="413"/>
    </row>
    <row r="15" spans="1:26" ht="15" customHeight="1">
      <c r="A15" s="413"/>
      <c r="B15" s="413"/>
      <c r="C15" s="413"/>
      <c r="D15" s="413"/>
      <c r="E15" s="381" t="s">
        <v>1124</v>
      </c>
      <c r="F15" s="388">
        <f>$I$10-$F$10</f>
        <v>6.712018140589571</v>
      </c>
      <c r="G15" s="388">
        <f>$I$10-$G$10</f>
        <v>4.353741496598641</v>
      </c>
      <c r="H15" s="392">
        <f>$I$10-$H$10</f>
        <v>18.140589569160998</v>
      </c>
      <c r="I15" s="388">
        <f>$I$10-$I$10</f>
        <v>0</v>
      </c>
      <c r="J15" s="416"/>
      <c r="K15" s="416"/>
      <c r="L15" s="413"/>
      <c r="M15" s="413"/>
      <c r="N15" s="413"/>
      <c r="O15" s="413"/>
      <c r="P15" s="413"/>
      <c r="Q15" s="413"/>
      <c r="R15" s="416"/>
      <c r="S15" s="416"/>
      <c r="T15" s="413"/>
      <c r="U15" s="413"/>
      <c r="V15" s="413"/>
      <c r="W15" s="413"/>
      <c r="X15" s="413"/>
      <c r="Y15" s="413"/>
      <c r="Z15" s="413"/>
    </row>
    <row r="16" spans="1:26" ht="15" customHeight="1">
      <c r="A16" s="413"/>
      <c r="B16" s="413"/>
      <c r="C16" s="413"/>
      <c r="D16" s="413"/>
      <c r="E16" s="382" t="s">
        <v>1107</v>
      </c>
      <c r="F16" s="314">
        <f>(F$10-$I$10)*$F$3*Constants!$A$16</f>
        <v>-32974.3546889352</v>
      </c>
      <c r="G16" s="314">
        <f>(G$10-$I$10)*$F$3*Constants!$A$16</f>
        <v>-21388.77060903905</v>
      </c>
      <c r="H16" s="393">
        <f>(H$10-$I$10)*$F$3*Constants!$A$16</f>
        <v>-89119.87753766269</v>
      </c>
      <c r="I16" s="314">
        <f>(I$10-$I$10)*$F$3*Constants!$A$16</f>
        <v>0</v>
      </c>
      <c r="J16" s="416"/>
      <c r="K16" s="416"/>
      <c r="L16" s="413"/>
      <c r="M16" s="413"/>
      <c r="N16" s="413"/>
      <c r="O16" s="413"/>
      <c r="P16" s="413"/>
      <c r="Q16" s="413"/>
      <c r="R16" s="416"/>
      <c r="S16" s="416"/>
      <c r="T16" s="413"/>
      <c r="U16" s="413"/>
      <c r="V16" s="413"/>
      <c r="W16" s="413"/>
      <c r="X16" s="413"/>
      <c r="Y16" s="413"/>
      <c r="Z16" s="413"/>
    </row>
    <row r="17" spans="1:26" ht="15" customHeight="1">
      <c r="A17" s="413"/>
      <c r="B17" s="413"/>
      <c r="C17" s="413"/>
      <c r="D17" s="413"/>
      <c r="E17" s="382" t="s">
        <v>1108</v>
      </c>
      <c r="F17" s="313">
        <f>$F$15*Constants!$A$38</f>
        <v>1.8458049886621322</v>
      </c>
      <c r="G17" s="313">
        <f>ABS($G$16)/Constants!$A$28*Constants!$A$20/Constants!$A$27</f>
        <v>2.632007049945639</v>
      </c>
      <c r="H17" s="394">
        <f>ABS($H16)/Constants!$A$28*Constants!$A$20/Constants!$A$27</f>
        <v>10.966696041440159</v>
      </c>
      <c r="I17" s="313">
        <f>$I$16/Constants!$A$28*Constants!$A$20/Constants!$A$27</f>
        <v>0</v>
      </c>
      <c r="J17" s="422"/>
      <c r="K17" s="422"/>
      <c r="L17" s="413"/>
      <c r="M17" s="413"/>
      <c r="N17" s="413"/>
      <c r="O17" s="413"/>
      <c r="P17" s="413"/>
      <c r="Q17" s="413"/>
      <c r="R17" s="423"/>
      <c r="S17" s="423"/>
      <c r="T17" s="423"/>
      <c r="U17" s="413"/>
      <c r="V17" s="413"/>
      <c r="W17" s="413"/>
      <c r="X17" s="413"/>
      <c r="Y17" s="413"/>
      <c r="Z17" s="413"/>
    </row>
    <row r="18" spans="1:26" ht="15" customHeight="1">
      <c r="A18" s="413"/>
      <c r="B18" s="413"/>
      <c r="C18" s="413"/>
      <c r="D18" s="413"/>
      <c r="E18" s="382" t="s">
        <v>1143</v>
      </c>
      <c r="F18" s="314">
        <f>(F$10-$I$10)*$F$3*Constants!$A$36*Constants!$A$28</f>
        <v>-10373.889721469392</v>
      </c>
      <c r="G18" s="314">
        <f>(G$10-$I$10)*$F$3*Constants!$A$36*Constants!$A$28</f>
        <v>-6729.009549061227</v>
      </c>
      <c r="H18" s="393">
        <f>(H$10-$I$10)*$F$3*Constants!$A$36*Constants!$A$28</f>
        <v>-28037.539787755104</v>
      </c>
      <c r="I18" s="314">
        <f>(I$10-$I$10)*$F$3*Constants!$A$36*Constants!$A$28</f>
        <v>0</v>
      </c>
      <c r="J18" s="422"/>
      <c r="K18" s="422"/>
      <c r="L18" s="413"/>
      <c r="M18" s="413"/>
      <c r="N18" s="413"/>
      <c r="O18" s="413"/>
      <c r="P18" s="413"/>
      <c r="Q18" s="413"/>
      <c r="R18" s="423"/>
      <c r="S18" s="423"/>
      <c r="T18" s="423"/>
      <c r="U18" s="413"/>
      <c r="V18" s="413"/>
      <c r="W18" s="413"/>
      <c r="X18" s="413"/>
      <c r="Y18" s="413"/>
      <c r="Z18" s="413"/>
    </row>
    <row r="19" spans="1:26" ht="15" customHeight="1">
      <c r="A19" s="413"/>
      <c r="B19" s="413"/>
      <c r="C19" s="413"/>
      <c r="D19" s="413"/>
      <c r="E19" s="382" t="s">
        <v>1126</v>
      </c>
      <c r="F19" s="313">
        <f>$F$15*Constants!$A$40</f>
        <v>5.873015873015874</v>
      </c>
      <c r="G19" s="313">
        <f>ABS($G$18)/Constants!$A$28*Constants!$A$20/Constants!$A$27</f>
        <v>0.8280420083983675</v>
      </c>
      <c r="H19" s="394">
        <f>ABS($H$18)/Constants!$A$28*Constants!$A$20/Constants!$A$27</f>
        <v>3.4501750349931974</v>
      </c>
      <c r="I19" s="313">
        <f>ABS($I$16)/Constants!$A$28*Constants!$A$20/Constants!$A$27</f>
        <v>0</v>
      </c>
      <c r="J19" s="422"/>
      <c r="K19" s="422"/>
      <c r="L19" s="413"/>
      <c r="M19" s="413"/>
      <c r="N19" s="413"/>
      <c r="O19" s="413"/>
      <c r="P19" s="413"/>
      <c r="Q19" s="413"/>
      <c r="R19" s="423"/>
      <c r="S19" s="423"/>
      <c r="T19" s="423"/>
      <c r="U19" s="413"/>
      <c r="V19" s="413"/>
      <c r="W19" s="413"/>
      <c r="X19" s="413"/>
      <c r="Y19" s="413"/>
      <c r="Z19" s="413"/>
    </row>
    <row r="20" spans="1:26" ht="15" customHeight="1">
      <c r="A20" s="413"/>
      <c r="B20" s="413"/>
      <c r="C20" s="413"/>
      <c r="D20" s="413"/>
      <c r="E20" s="382" t="s">
        <v>1146</v>
      </c>
      <c r="F20" s="314">
        <f>(F$10-$I$10)*$F$3*Constants!$A$37*Constants!$A$28</f>
        <v>-899.0704425273473</v>
      </c>
      <c r="G20" s="314">
        <f>(G$10-$I$10)*$F$3*Constants!$A$37*Constants!$A$28</f>
        <v>-583.1808275853064</v>
      </c>
      <c r="H20" s="393">
        <f>(H$10-$I$10)*$F$3*Constants!$A$37*Constants!$A$28</f>
        <v>-2429.9201149387754</v>
      </c>
      <c r="I20" s="314">
        <f>(I$10-$I$10)*$F$3*Constants!$A$37*Constants!$A$28</f>
        <v>0</v>
      </c>
      <c r="J20" s="422"/>
      <c r="K20" s="422"/>
      <c r="L20" s="413"/>
      <c r="M20" s="413"/>
      <c r="N20" s="413"/>
      <c r="O20" s="413"/>
      <c r="P20" s="413"/>
      <c r="Q20" s="413"/>
      <c r="R20" s="423"/>
      <c r="S20" s="423"/>
      <c r="T20" s="423"/>
      <c r="U20" s="413"/>
      <c r="V20" s="413"/>
      <c r="W20" s="413"/>
      <c r="X20" s="413"/>
      <c r="Y20" s="413"/>
      <c r="Z20" s="413"/>
    </row>
    <row r="21" spans="1:26" ht="15" customHeight="1" thickBot="1">
      <c r="A21" s="413"/>
      <c r="B21" s="413"/>
      <c r="C21" s="413"/>
      <c r="D21" s="413"/>
      <c r="E21" s="383" t="s">
        <v>1147</v>
      </c>
      <c r="F21" s="389">
        <f>(ABS($F$20)/Constants!$A$28)*Constants!$A$20/Constants!$A$27</f>
        <v>0.1106356127887819</v>
      </c>
      <c r="G21" s="389">
        <f>(ABS($G$20)/Constants!$A$28)*Constants!$A$20/Constants!$A$27</f>
        <v>0.07176364072785853</v>
      </c>
      <c r="H21" s="395">
        <f>(ABS($G$20)/Constants!$A$28)*Constants!$A$20/Constants!$A$27</f>
        <v>0.07176364072785853</v>
      </c>
      <c r="I21" s="389">
        <f>(ABS($I$20)/Constants!$A$28)*Constants!$A$20/Constants!$A$27</f>
        <v>0</v>
      </c>
      <c r="J21" s="422"/>
      <c r="K21" s="422"/>
      <c r="L21" s="413"/>
      <c r="M21" s="413"/>
      <c r="N21" s="413"/>
      <c r="O21" s="413"/>
      <c r="P21" s="413"/>
      <c r="Q21" s="413"/>
      <c r="R21" s="423"/>
      <c r="S21" s="423"/>
      <c r="T21" s="423"/>
      <c r="U21" s="413"/>
      <c r="V21" s="413"/>
      <c r="W21" s="413"/>
      <c r="X21" s="413"/>
      <c r="Y21" s="413"/>
      <c r="Z21" s="413"/>
    </row>
    <row r="22" spans="1:26" ht="15" customHeight="1" thickBot="1">
      <c r="A22" s="413"/>
      <c r="B22" s="413"/>
      <c r="C22" s="413"/>
      <c r="D22" s="413"/>
      <c r="E22" s="403" t="s">
        <v>1128</v>
      </c>
      <c r="F22" s="321"/>
      <c r="G22" s="322"/>
      <c r="H22" s="329"/>
      <c r="I22" s="321"/>
      <c r="J22" s="416"/>
      <c r="K22" s="416"/>
      <c r="L22" s="416"/>
      <c r="M22" s="413"/>
      <c r="N22" s="413"/>
      <c r="O22" s="413"/>
      <c r="P22" s="413"/>
      <c r="Q22" s="413"/>
      <c r="R22" s="413"/>
      <c r="S22" s="413"/>
      <c r="T22" s="413"/>
      <c r="U22" s="424"/>
      <c r="V22" s="413"/>
      <c r="W22" s="413"/>
      <c r="X22" s="413"/>
      <c r="Y22" s="413"/>
      <c r="Z22" s="413"/>
    </row>
    <row r="23" spans="1:26" ht="15">
      <c r="A23" s="413"/>
      <c r="B23" s="413"/>
      <c r="C23" s="413"/>
      <c r="D23" s="413"/>
      <c r="E23" s="396" t="s">
        <v>1142</v>
      </c>
      <c r="F23" s="388">
        <f>SUM($F$12,$F$13,$F$17)</f>
        <v>27.936800660673196</v>
      </c>
      <c r="G23" s="402">
        <f>SUM($G$12,$G$13,$G$17)</f>
        <v>34.10685897173676</v>
      </c>
      <c r="H23" s="408">
        <f>SUM($H$12,$H$13,$H$17)</f>
        <v>10.966696041440159</v>
      </c>
      <c r="I23" s="402">
        <f>SUM($I$12,$I$13,$I$17)</f>
        <v>41.414278844462004</v>
      </c>
      <c r="J23" s="419"/>
      <c r="K23" s="419"/>
      <c r="L23" s="419"/>
      <c r="M23" s="413"/>
      <c r="N23" s="413"/>
      <c r="O23" s="413"/>
      <c r="P23" s="413"/>
      <c r="Q23" s="413"/>
      <c r="R23" s="413"/>
      <c r="S23" s="413"/>
      <c r="T23" s="413"/>
      <c r="U23" s="416"/>
      <c r="V23" s="413"/>
      <c r="W23" s="413"/>
      <c r="X23" s="413"/>
      <c r="Y23" s="413"/>
      <c r="Z23" s="413"/>
    </row>
    <row r="24" spans="1:26" ht="15">
      <c r="A24" s="413"/>
      <c r="B24" s="413"/>
      <c r="C24" s="413"/>
      <c r="D24" s="413"/>
      <c r="E24" s="396" t="s">
        <v>1110</v>
      </c>
      <c r="F24" s="320">
        <f>SUM($F$12,$F$13,$F$17)-$I$23</f>
        <v>-13.477478183788808</v>
      </c>
      <c r="G24" s="348">
        <f>SUM($G$12,$G$13,$G$17)-$I$23</f>
        <v>-7.307419872725241</v>
      </c>
      <c r="H24" s="317">
        <f>SUM($H$12,$H$13,$H$17)-$I$23</f>
        <v>-30.447582803021845</v>
      </c>
      <c r="I24" s="348">
        <f>SUM($I$12,$I$13,$I$17)-$I$23</f>
        <v>0</v>
      </c>
      <c r="J24" s="416"/>
      <c r="K24" s="416"/>
      <c r="L24" s="416"/>
      <c r="M24" s="421"/>
      <c r="N24" s="413"/>
      <c r="O24" s="413"/>
      <c r="P24" s="425"/>
      <c r="Q24" s="417"/>
      <c r="R24" s="413"/>
      <c r="S24" s="413"/>
      <c r="T24" s="413"/>
      <c r="U24" s="416"/>
      <c r="V24" s="413"/>
      <c r="W24" s="413"/>
      <c r="X24" s="413"/>
      <c r="Y24" s="413"/>
      <c r="Z24" s="413"/>
    </row>
    <row r="25" spans="1:26" ht="15">
      <c r="A25" s="413"/>
      <c r="B25" s="413"/>
      <c r="C25" s="413"/>
      <c r="D25" s="413"/>
      <c r="E25" s="396" t="s">
        <v>1129</v>
      </c>
      <c r="F25" s="323">
        <f>$F11-ABS($F16)</f>
        <v>-3841.8304832894937</v>
      </c>
      <c r="G25" s="349">
        <f>G$11-ABS(G$16)</f>
        <v>13755.226845390695</v>
      </c>
      <c r="H25" s="318">
        <f>H$11-ABS(H$16)</f>
        <v>-89119.87753766269</v>
      </c>
      <c r="I25" s="349">
        <f>I$11-ABS(I$16)</f>
        <v>46242.101913723345</v>
      </c>
      <c r="J25" s="416"/>
      <c r="K25" s="416"/>
      <c r="L25" s="416"/>
      <c r="M25" s="413"/>
      <c r="N25" s="413"/>
      <c r="O25" s="416"/>
      <c r="P25" s="425"/>
      <c r="Q25" s="417"/>
      <c r="R25" s="413"/>
      <c r="S25" s="413"/>
      <c r="T25" s="413"/>
      <c r="U25" s="416"/>
      <c r="V25" s="413"/>
      <c r="W25" s="413"/>
      <c r="X25" s="413"/>
      <c r="Y25" s="413"/>
      <c r="Z25" s="413"/>
    </row>
    <row r="26" spans="1:26" ht="15">
      <c r="A26" s="413"/>
      <c r="B26" s="413"/>
      <c r="C26" s="413"/>
      <c r="D26" s="413"/>
      <c r="E26" s="396" t="s">
        <v>1130</v>
      </c>
      <c r="F26" s="323">
        <f>F$25/Constants!$A$28</f>
        <v>-1067.1751342470816</v>
      </c>
      <c r="G26" s="349">
        <f>G$25/Constants!$A$28</f>
        <v>3820.8963459418596</v>
      </c>
      <c r="H26" s="318">
        <f>H$25/Constants!$A$28</f>
        <v>-24755.521538239635</v>
      </c>
      <c r="I26" s="349">
        <f>I$25/Constants!$A$28</f>
        <v>12845.028309367595</v>
      </c>
      <c r="J26" s="416"/>
      <c r="K26" s="416"/>
      <c r="L26" s="416"/>
      <c r="M26" s="413"/>
      <c r="N26" s="416"/>
      <c r="O26" s="416"/>
      <c r="P26" s="425"/>
      <c r="Q26" s="417"/>
      <c r="R26" s="425"/>
      <c r="S26" s="413"/>
      <c r="T26" s="413"/>
      <c r="U26" s="416"/>
      <c r="V26" s="413"/>
      <c r="W26" s="413"/>
      <c r="X26" s="413"/>
      <c r="Y26" s="413"/>
      <c r="Z26" s="413"/>
    </row>
    <row r="27" spans="1:26" ht="15.75" thickBot="1">
      <c r="A27" s="413"/>
      <c r="B27" s="413"/>
      <c r="C27" s="413"/>
      <c r="D27" s="413"/>
      <c r="E27" s="396" t="s">
        <v>1141</v>
      </c>
      <c r="F27" s="330">
        <f>F$25-$I$25</f>
        <v>-50083.93239701284</v>
      </c>
      <c r="G27" s="350">
        <f>G$25-$I$25</f>
        <v>-32486.87506833265</v>
      </c>
      <c r="H27" s="331">
        <f>H$25-$I$25</f>
        <v>-135361.97945138603</v>
      </c>
      <c r="I27" s="350">
        <f>I$25-$I$25</f>
        <v>0</v>
      </c>
      <c r="J27" s="416"/>
      <c r="K27" s="416"/>
      <c r="L27" s="416"/>
      <c r="M27" s="416"/>
      <c r="N27" s="416"/>
      <c r="O27" s="416"/>
      <c r="P27" s="416"/>
      <c r="Q27" s="416"/>
      <c r="R27" s="425"/>
      <c r="S27" s="426"/>
      <c r="T27" s="426"/>
      <c r="U27" s="426"/>
      <c r="V27" s="413"/>
      <c r="W27" s="413"/>
      <c r="X27" s="413"/>
      <c r="Y27" s="413"/>
      <c r="Z27" s="413"/>
    </row>
    <row r="28" spans="1:26" ht="15.75" hidden="1" thickBot="1">
      <c r="A28" s="413"/>
      <c r="B28" s="413"/>
      <c r="C28" s="413"/>
      <c r="D28" s="413"/>
      <c r="E28" s="397" t="s">
        <v>1127</v>
      </c>
      <c r="F28" s="409"/>
      <c r="G28" s="409"/>
      <c r="H28" s="409"/>
      <c r="I28" s="409"/>
      <c r="J28" s="416"/>
      <c r="K28" s="416"/>
      <c r="L28" s="416"/>
      <c r="M28" s="416"/>
      <c r="N28" s="416"/>
      <c r="O28" s="416"/>
      <c r="P28" s="416"/>
      <c r="Q28" s="427"/>
      <c r="R28" s="425"/>
      <c r="S28" s="426"/>
      <c r="T28" s="426"/>
      <c r="U28" s="426"/>
      <c r="V28" s="413"/>
      <c r="W28" s="413"/>
      <c r="X28" s="413"/>
      <c r="Y28" s="413"/>
      <c r="Z28" s="413"/>
    </row>
    <row r="29" spans="1:26" ht="15" hidden="1">
      <c r="A29" s="413"/>
      <c r="B29" s="413"/>
      <c r="C29" s="413"/>
      <c r="D29" s="413"/>
      <c r="E29" s="396" t="s">
        <v>1142</v>
      </c>
      <c r="F29" s="410">
        <f>SUM($F$12,$F$13,$F$19)</f>
        <v>31.96401154502694</v>
      </c>
      <c r="G29" s="390">
        <f>SUM($G$12,$G$13,$G$19)</f>
        <v>32.30289393018949</v>
      </c>
      <c r="H29" s="392">
        <f>SUM($H$12,$H$13,$H$19)</f>
        <v>3.4501750349931974</v>
      </c>
      <c r="I29" s="388">
        <f>SUM($I$12,$I$13,$I$19)</f>
        <v>41.414278844462004</v>
      </c>
      <c r="J29" s="413"/>
      <c r="K29" s="416"/>
      <c r="L29" s="413"/>
      <c r="M29" s="413"/>
      <c r="N29" s="413"/>
      <c r="O29" s="413"/>
      <c r="P29" s="413"/>
      <c r="Q29" s="413"/>
      <c r="R29" s="413"/>
      <c r="S29" s="413"/>
      <c r="T29" s="426"/>
      <c r="U29" s="426"/>
      <c r="V29" s="413"/>
      <c r="W29" s="413"/>
      <c r="X29" s="413"/>
      <c r="Y29" s="413"/>
      <c r="Z29" s="413"/>
    </row>
    <row r="30" spans="1:26" ht="15" hidden="1">
      <c r="A30" s="413"/>
      <c r="B30" s="413"/>
      <c r="C30" s="413"/>
      <c r="D30" s="413"/>
      <c r="E30" s="396" t="s">
        <v>1110</v>
      </c>
      <c r="F30" s="410">
        <f>$F$29-$I$29</f>
        <v>-9.450267299435065</v>
      </c>
      <c r="G30" s="405">
        <f>$G$29-$I$29</f>
        <v>-9.111384914272513</v>
      </c>
      <c r="H30" s="394">
        <f>$H$29-$I$29</f>
        <v>-37.96410380946881</v>
      </c>
      <c r="I30" s="320">
        <f>$I$29-$I$29</f>
        <v>0</v>
      </c>
      <c r="J30" s="413"/>
      <c r="K30" s="416"/>
      <c r="L30" s="413"/>
      <c r="M30" s="413"/>
      <c r="N30" s="413"/>
      <c r="O30" s="413"/>
      <c r="P30" s="413"/>
      <c r="Q30" s="413"/>
      <c r="R30" s="413"/>
      <c r="S30" s="413"/>
      <c r="T30" s="427"/>
      <c r="U30" s="413"/>
      <c r="V30" s="413"/>
      <c r="W30" s="413"/>
      <c r="X30" s="413"/>
      <c r="Y30" s="413"/>
      <c r="Z30" s="413"/>
    </row>
    <row r="31" spans="1:26" ht="15" hidden="1">
      <c r="A31" s="413"/>
      <c r="B31" s="413"/>
      <c r="C31" s="413"/>
      <c r="D31" s="413"/>
      <c r="E31" s="396" t="s">
        <v>1129</v>
      </c>
      <c r="F31" s="411">
        <f>$F11-ABS($F18)</f>
        <v>18758.634484176313</v>
      </c>
      <c r="G31" s="406">
        <f>G$11-ABS(G$18)</f>
        <v>28414.987905368518</v>
      </c>
      <c r="H31" s="393">
        <f>H$11-ABS(H$18)</f>
        <v>-28037.539787755104</v>
      </c>
      <c r="I31" s="323">
        <f>I$11-ABS(I$18)</f>
        <v>46242.101913723345</v>
      </c>
      <c r="J31" s="413"/>
      <c r="K31" s="416"/>
      <c r="L31" s="413"/>
      <c r="M31" s="413"/>
      <c r="N31" s="413"/>
      <c r="O31" s="413"/>
      <c r="P31" s="413"/>
      <c r="Q31" s="413"/>
      <c r="R31" s="413"/>
      <c r="S31" s="413"/>
      <c r="T31" s="427"/>
      <c r="U31" s="428"/>
      <c r="V31" s="428"/>
      <c r="W31" s="428"/>
      <c r="X31" s="413"/>
      <c r="Y31" s="413"/>
      <c r="Z31" s="413"/>
    </row>
    <row r="32" spans="1:26" ht="15" hidden="1">
      <c r="A32" s="413"/>
      <c r="B32" s="413"/>
      <c r="C32" s="413"/>
      <c r="D32" s="413"/>
      <c r="E32" s="396" t="s">
        <v>1130</v>
      </c>
      <c r="F32" s="411">
        <f>F$31/Constants!$A$28</f>
        <v>5210.731801160086</v>
      </c>
      <c r="G32" s="406">
        <f>G$31/Constants!$A$28</f>
        <v>7893.052195935699</v>
      </c>
      <c r="H32" s="393">
        <f>H$31/Constants!$A$28</f>
        <v>-7788.20549659864</v>
      </c>
      <c r="I32" s="323">
        <f>I$31/Constants!$A$28</f>
        <v>12845.028309367595</v>
      </c>
      <c r="J32" s="413"/>
      <c r="K32" s="416"/>
      <c r="L32" s="413"/>
      <c r="M32" s="413"/>
      <c r="N32" s="413"/>
      <c r="O32" s="413"/>
      <c r="P32" s="413"/>
      <c r="Q32" s="413"/>
      <c r="R32" s="413"/>
      <c r="S32" s="413"/>
      <c r="T32" s="416"/>
      <c r="U32" s="429"/>
      <c r="V32" s="429"/>
      <c r="W32" s="429"/>
      <c r="X32" s="413"/>
      <c r="Y32" s="413"/>
      <c r="Z32" s="413"/>
    </row>
    <row r="33" spans="1:26" ht="15.75" hidden="1" thickBot="1">
      <c r="A33" s="413"/>
      <c r="B33" s="413"/>
      <c r="C33" s="413"/>
      <c r="D33" s="413"/>
      <c r="E33" s="396" t="s">
        <v>1141</v>
      </c>
      <c r="F33" s="411">
        <f>F$31-$I$31</f>
        <v>-27483.467429547032</v>
      </c>
      <c r="G33" s="407">
        <f>G$31-$I$31</f>
        <v>-17827.114008354827</v>
      </c>
      <c r="H33" s="404">
        <f>H$31-$I$31</f>
        <v>-74279.64170147845</v>
      </c>
      <c r="I33" s="330">
        <f>I$31-$I$31</f>
        <v>0</v>
      </c>
      <c r="J33" s="413"/>
      <c r="K33" s="416"/>
      <c r="L33" s="413"/>
      <c r="M33" s="413"/>
      <c r="N33" s="413"/>
      <c r="O33" s="413"/>
      <c r="P33" s="413"/>
      <c r="Q33" s="413"/>
      <c r="R33" s="413"/>
      <c r="S33" s="413"/>
      <c r="T33" s="413"/>
      <c r="U33" s="413"/>
      <c r="V33" s="413"/>
      <c r="W33" s="413"/>
      <c r="X33" s="413"/>
      <c r="Y33" s="413"/>
      <c r="Z33" s="413"/>
    </row>
    <row r="34" spans="1:26" ht="15.75" hidden="1" thickBot="1">
      <c r="A34" s="413"/>
      <c r="B34" s="413"/>
      <c r="C34" s="413"/>
      <c r="D34" s="413"/>
      <c r="E34" s="397" t="s">
        <v>1145</v>
      </c>
      <c r="F34" s="412"/>
      <c r="G34" s="409"/>
      <c r="H34" s="409"/>
      <c r="I34" s="409"/>
      <c r="J34" s="413"/>
      <c r="K34" s="413"/>
      <c r="L34" s="413"/>
      <c r="M34" s="413"/>
      <c r="N34" s="413"/>
      <c r="O34" s="413"/>
      <c r="P34" s="413"/>
      <c r="Q34" s="413"/>
      <c r="R34" s="413"/>
      <c r="S34" s="413"/>
      <c r="T34" s="413"/>
      <c r="U34" s="413"/>
      <c r="V34" s="413"/>
      <c r="W34" s="413"/>
      <c r="X34" s="413"/>
      <c r="Y34" s="413"/>
      <c r="Z34" s="413"/>
    </row>
    <row r="35" spans="1:26" ht="15" hidden="1">
      <c r="A35" s="413"/>
      <c r="B35" s="413"/>
      <c r="C35" s="413"/>
      <c r="D35" s="413"/>
      <c r="E35" s="396" t="s">
        <v>1142</v>
      </c>
      <c r="F35" s="390">
        <f>SUM($F$12,$F$13,$F$21)</f>
        <v>26.20163128479985</v>
      </c>
      <c r="G35" s="390">
        <f>SUM($G$12,$G$13,$G$21)</f>
        <v>31.54661556251898</v>
      </c>
      <c r="H35" s="392">
        <f>SUM($H$12,$H$13,$H$21)</f>
        <v>0.07176364072785853</v>
      </c>
      <c r="I35" s="388">
        <f>SUM($I$12,$I$13,$I$21)</f>
        <v>41.414278844462004</v>
      </c>
      <c r="J35" s="413"/>
      <c r="K35" s="413"/>
      <c r="L35" s="413"/>
      <c r="M35" s="413"/>
      <c r="N35" s="413"/>
      <c r="O35" s="413"/>
      <c r="P35" s="413"/>
      <c r="Q35" s="413"/>
      <c r="R35" s="413"/>
      <c r="S35" s="413"/>
      <c r="T35" s="413"/>
      <c r="U35" s="413"/>
      <c r="V35" s="413"/>
      <c r="W35" s="413"/>
      <c r="X35" s="413"/>
      <c r="Y35" s="413"/>
      <c r="Z35" s="413"/>
    </row>
    <row r="36" spans="1:26" ht="15" hidden="1">
      <c r="A36" s="413"/>
      <c r="B36" s="413"/>
      <c r="C36" s="413"/>
      <c r="D36" s="413"/>
      <c r="E36" s="396" t="s">
        <v>1110</v>
      </c>
      <c r="F36" s="405">
        <f>$F$35-$I$35</f>
        <v>-15.212647559662155</v>
      </c>
      <c r="G36" s="405">
        <f>$G$35-$I$35</f>
        <v>-9.867663281943024</v>
      </c>
      <c r="H36" s="394">
        <f>$H$35-$I$35</f>
        <v>-41.342515203734145</v>
      </c>
      <c r="I36" s="320">
        <f>$I$35-$I$35</f>
        <v>0</v>
      </c>
      <c r="J36" s="413"/>
      <c r="K36" s="413"/>
      <c r="L36" s="413"/>
      <c r="M36" s="413"/>
      <c r="N36" s="413"/>
      <c r="O36" s="413"/>
      <c r="P36" s="413"/>
      <c r="Q36" s="413"/>
      <c r="R36" s="413"/>
      <c r="S36" s="413"/>
      <c r="T36" s="413"/>
      <c r="U36" s="413"/>
      <c r="V36" s="413"/>
      <c r="W36" s="413"/>
      <c r="X36" s="413"/>
      <c r="Y36" s="413"/>
      <c r="Z36" s="413"/>
    </row>
    <row r="37" spans="1:26" ht="15" hidden="1">
      <c r="A37" s="413"/>
      <c r="B37" s="413"/>
      <c r="C37" s="413"/>
      <c r="D37" s="413"/>
      <c r="E37" s="396" t="s">
        <v>1129</v>
      </c>
      <c r="F37" s="406">
        <f>$F11-ABS($F20)</f>
        <v>28233.45376311836</v>
      </c>
      <c r="G37" s="406">
        <f>G$11-ABS(G$20)</f>
        <v>34560.81662684444</v>
      </c>
      <c r="H37" s="393">
        <f>H$11-ABS(H$20)</f>
        <v>-2429.9201149387754</v>
      </c>
      <c r="I37" s="323">
        <f>I$11-ABS(I$20)</f>
        <v>46242.101913723345</v>
      </c>
      <c r="J37" s="413"/>
      <c r="K37" s="413"/>
      <c r="L37" s="413"/>
      <c r="M37" s="413"/>
      <c r="N37" s="413"/>
      <c r="O37" s="413"/>
      <c r="P37" s="413"/>
      <c r="Q37" s="413"/>
      <c r="R37" s="413"/>
      <c r="S37" s="413"/>
      <c r="T37" s="413"/>
      <c r="U37" s="413"/>
      <c r="V37" s="413"/>
      <c r="W37" s="413"/>
      <c r="X37" s="413"/>
      <c r="Y37" s="413"/>
      <c r="Z37" s="413"/>
    </row>
    <row r="38" spans="1:26" ht="15" customHeight="1" hidden="1">
      <c r="A38" s="413"/>
      <c r="B38" s="413"/>
      <c r="C38" s="413"/>
      <c r="D38" s="413"/>
      <c r="E38" s="396" t="s">
        <v>1130</v>
      </c>
      <c r="F38" s="406">
        <f>F$37/Constants!$A$28</f>
        <v>7842.626045310655</v>
      </c>
      <c r="G38" s="406">
        <f>G$37/Constants!$A$28</f>
        <v>9600.226840790123</v>
      </c>
      <c r="H38" s="393">
        <f>H$37/Constants!$A$28</f>
        <v>-674.9778097052153</v>
      </c>
      <c r="I38" s="323">
        <f>I$37/Constants!$A$28</f>
        <v>12845.028309367595</v>
      </c>
      <c r="J38" s="413"/>
      <c r="K38" s="413"/>
      <c r="L38" s="413"/>
      <c r="M38" s="413"/>
      <c r="N38" s="413"/>
      <c r="O38" s="413"/>
      <c r="P38" s="413"/>
      <c r="Q38" s="413"/>
      <c r="R38" s="413"/>
      <c r="S38" s="413"/>
      <c r="T38" s="413"/>
      <c r="U38" s="413"/>
      <c r="V38" s="413"/>
      <c r="W38" s="413"/>
      <c r="X38" s="413"/>
      <c r="Y38" s="413"/>
      <c r="Z38" s="413"/>
    </row>
    <row r="39" spans="1:26" ht="15.75" hidden="1" thickBot="1">
      <c r="A39" s="413"/>
      <c r="B39" s="413"/>
      <c r="C39" s="413"/>
      <c r="D39" s="413"/>
      <c r="E39" s="396" t="s">
        <v>1151</v>
      </c>
      <c r="F39" s="407">
        <f>F$37-$I$37</f>
        <v>-18008.648150604986</v>
      </c>
      <c r="G39" s="407">
        <f>G$37-$I$37</f>
        <v>-11681.285286878905</v>
      </c>
      <c r="H39" s="404">
        <f>H$37-$I$37</f>
        <v>-48672.02202866212</v>
      </c>
      <c r="I39" s="330">
        <f>I$37-$I$37</f>
        <v>0</v>
      </c>
      <c r="J39" s="413"/>
      <c r="K39" s="413"/>
      <c r="L39" s="413"/>
      <c r="M39" s="413"/>
      <c r="N39" s="413"/>
      <c r="O39" s="413"/>
      <c r="P39" s="413"/>
      <c r="Q39" s="413"/>
      <c r="R39" s="413"/>
      <c r="S39" s="413"/>
      <c r="T39" s="413"/>
      <c r="U39" s="413"/>
      <c r="V39" s="413"/>
      <c r="W39" s="413"/>
      <c r="X39" s="413"/>
      <c r="Y39" s="413"/>
      <c r="Z39" s="413"/>
    </row>
    <row r="40" spans="1:26" ht="15">
      <c r="A40" s="413"/>
      <c r="B40" s="413"/>
      <c r="C40" s="413"/>
      <c r="D40" s="413"/>
      <c r="E40" s="413"/>
      <c r="F40" s="413"/>
      <c r="G40" s="413"/>
      <c r="H40" s="413"/>
      <c r="I40" s="413"/>
      <c r="J40" s="413"/>
      <c r="K40" s="413"/>
      <c r="L40" s="413"/>
      <c r="M40" s="413"/>
      <c r="N40" s="413"/>
      <c r="O40" s="413"/>
      <c r="P40" s="413"/>
      <c r="Q40" s="413"/>
      <c r="R40" s="413"/>
      <c r="S40" s="413"/>
      <c r="T40" s="413"/>
      <c r="U40" s="413"/>
      <c r="V40" s="413"/>
      <c r="W40" s="413"/>
      <c r="X40" s="413"/>
      <c r="Y40" s="413"/>
      <c r="Z40" s="413"/>
    </row>
    <row r="41" spans="1:26" ht="15">
      <c r="A41" s="413"/>
      <c r="B41" s="413"/>
      <c r="C41" s="413"/>
      <c r="D41" s="413"/>
      <c r="E41" s="413"/>
      <c r="F41" s="413"/>
      <c r="G41" s="413"/>
      <c r="H41" s="413"/>
      <c r="I41" s="413"/>
      <c r="J41" s="413"/>
      <c r="K41" s="413"/>
      <c r="L41" s="413"/>
      <c r="M41" s="413"/>
      <c r="N41" s="413"/>
      <c r="O41" s="413"/>
      <c r="P41" s="413"/>
      <c r="Q41" s="413"/>
      <c r="R41" s="413"/>
      <c r="S41" s="413"/>
      <c r="T41" s="413"/>
      <c r="U41" s="413"/>
      <c r="V41" s="413"/>
      <c r="W41" s="413"/>
      <c r="X41" s="413"/>
      <c r="Y41" s="413"/>
      <c r="Z41" s="413"/>
    </row>
    <row r="42" spans="1:26" ht="15">
      <c r="A42" s="413"/>
      <c r="B42" s="413"/>
      <c r="C42" s="413"/>
      <c r="D42" s="413"/>
      <c r="E42" s="413"/>
      <c r="F42" s="413"/>
      <c r="G42" s="413"/>
      <c r="H42" s="413"/>
      <c r="I42" s="413"/>
      <c r="J42" s="413"/>
      <c r="K42" s="413"/>
      <c r="L42" s="413"/>
      <c r="M42" s="413"/>
      <c r="N42" s="413"/>
      <c r="O42" s="413"/>
      <c r="P42" s="413"/>
      <c r="Q42" s="413"/>
      <c r="R42" s="413"/>
      <c r="S42" s="413"/>
      <c r="T42" s="413"/>
      <c r="U42" s="413"/>
      <c r="V42" s="413"/>
      <c r="W42" s="413"/>
      <c r="X42" s="413"/>
      <c r="Y42" s="413"/>
      <c r="Z42" s="413"/>
    </row>
    <row r="43" spans="1:26" ht="15">
      <c r="A43" s="413"/>
      <c r="B43" s="413"/>
      <c r="C43" s="413"/>
      <c r="D43" s="413"/>
      <c r="E43" s="413"/>
      <c r="F43" s="413"/>
      <c r="G43" s="413"/>
      <c r="H43" s="413"/>
      <c r="I43" s="413"/>
      <c r="J43" s="413"/>
      <c r="K43" s="413"/>
      <c r="L43" s="413"/>
      <c r="M43" s="413"/>
      <c r="N43" s="413"/>
      <c r="O43" s="413"/>
      <c r="P43" s="413"/>
      <c r="Q43" s="413"/>
      <c r="R43" s="413"/>
      <c r="S43" s="413"/>
      <c r="T43" s="413"/>
      <c r="U43" s="413"/>
      <c r="V43" s="413"/>
      <c r="W43" s="413"/>
      <c r="X43" s="413"/>
      <c r="Y43" s="413"/>
      <c r="Z43" s="413"/>
    </row>
    <row r="44" spans="1:26" ht="15" customHeight="1">
      <c r="A44" s="413"/>
      <c r="B44" s="413"/>
      <c r="C44" s="413"/>
      <c r="D44" s="413"/>
      <c r="E44" s="413"/>
      <c r="F44" s="413"/>
      <c r="G44" s="413"/>
      <c r="H44" s="413"/>
      <c r="I44" s="413"/>
      <c r="J44" s="413"/>
      <c r="K44" s="430"/>
      <c r="L44" s="413"/>
      <c r="M44" s="413"/>
      <c r="N44" s="413"/>
      <c r="O44" s="413"/>
      <c r="P44" s="413"/>
      <c r="Q44" s="413"/>
      <c r="R44" s="413"/>
      <c r="S44" s="413"/>
      <c r="T44" s="413"/>
      <c r="U44" s="413"/>
      <c r="V44" s="413"/>
      <c r="W44" s="413"/>
      <c r="X44" s="413"/>
      <c r="Y44" s="413"/>
      <c r="Z44" s="413"/>
    </row>
    <row r="45" spans="1:26" ht="15">
      <c r="A45" s="413"/>
      <c r="B45" s="413"/>
      <c r="C45" s="413"/>
      <c r="D45" s="413"/>
      <c r="E45" s="413"/>
      <c r="F45" s="413"/>
      <c r="G45" s="413"/>
      <c r="H45" s="413"/>
      <c r="I45" s="413"/>
      <c r="J45" s="413"/>
      <c r="K45" s="413"/>
      <c r="L45" s="413"/>
      <c r="M45" s="413"/>
      <c r="N45" s="413"/>
      <c r="O45" s="413"/>
      <c r="P45" s="413"/>
      <c r="Q45" s="413"/>
      <c r="R45" s="413"/>
      <c r="S45" s="413"/>
      <c r="T45" s="413"/>
      <c r="U45" s="413"/>
      <c r="V45" s="413"/>
      <c r="W45" s="413"/>
      <c r="X45" s="413"/>
      <c r="Y45" s="413"/>
      <c r="Z45" s="413"/>
    </row>
    <row r="46" spans="1:26" ht="15">
      <c r="A46" s="413"/>
      <c r="B46" s="413"/>
      <c r="C46" s="413"/>
      <c r="D46" s="413"/>
      <c r="E46" s="413"/>
      <c r="F46" s="413"/>
      <c r="G46" s="413"/>
      <c r="H46" s="413"/>
      <c r="I46" s="413"/>
      <c r="J46" s="413"/>
      <c r="K46" s="413"/>
      <c r="L46" s="413"/>
      <c r="M46" s="413"/>
      <c r="N46" s="413"/>
      <c r="O46" s="413"/>
      <c r="P46" s="413"/>
      <c r="Q46" s="413"/>
      <c r="R46" s="413"/>
      <c r="S46" s="413"/>
      <c r="T46" s="413"/>
      <c r="U46" s="413"/>
      <c r="V46" s="413"/>
      <c r="W46" s="413"/>
      <c r="X46" s="413"/>
      <c r="Y46" s="413"/>
      <c r="Z46" s="413"/>
    </row>
    <row r="47" spans="1:26" ht="15">
      <c r="A47" s="413"/>
      <c r="B47" s="413"/>
      <c r="C47" s="413"/>
      <c r="D47" s="413"/>
      <c r="E47" s="413"/>
      <c r="F47" s="413"/>
      <c r="G47" s="413"/>
      <c r="H47" s="413"/>
      <c r="I47" s="413"/>
      <c r="J47" s="413"/>
      <c r="K47" s="413"/>
      <c r="L47" s="413"/>
      <c r="M47" s="413"/>
      <c r="N47" s="413"/>
      <c r="O47" s="413"/>
      <c r="P47" s="413"/>
      <c r="Q47" s="413"/>
      <c r="R47" s="413"/>
      <c r="S47" s="413"/>
      <c r="T47" s="413"/>
      <c r="U47" s="413"/>
      <c r="V47" s="413"/>
      <c r="W47" s="413"/>
      <c r="X47" s="413"/>
      <c r="Y47" s="413"/>
      <c r="Z47" s="413"/>
    </row>
    <row r="48" spans="1:26" ht="15">
      <c r="A48" s="413"/>
      <c r="B48" s="413"/>
      <c r="C48" s="413"/>
      <c r="D48" s="413"/>
      <c r="E48" s="413"/>
      <c r="F48" s="413"/>
      <c r="G48" s="413"/>
      <c r="H48" s="413"/>
      <c r="I48" s="413"/>
      <c r="J48" s="413"/>
      <c r="K48" s="413"/>
      <c r="L48" s="413"/>
      <c r="M48" s="413"/>
      <c r="N48" s="413"/>
      <c r="O48" s="413"/>
      <c r="P48" s="413"/>
      <c r="Q48" s="413"/>
      <c r="R48" s="413"/>
      <c r="S48" s="413"/>
      <c r="T48" s="413"/>
      <c r="U48" s="413"/>
      <c r="V48" s="413"/>
      <c r="W48" s="413"/>
      <c r="X48" s="413"/>
      <c r="Y48" s="413"/>
      <c r="Z48" s="413"/>
    </row>
    <row r="49" spans="1:26" ht="15">
      <c r="A49" s="413"/>
      <c r="B49" s="413"/>
      <c r="C49" s="413"/>
      <c r="D49" s="413"/>
      <c r="E49" s="413"/>
      <c r="F49" s="413"/>
      <c r="G49" s="413"/>
      <c r="H49" s="413"/>
      <c r="I49" s="413"/>
      <c r="J49" s="413"/>
      <c r="K49" s="413"/>
      <c r="L49" s="413"/>
      <c r="M49" s="413"/>
      <c r="N49" s="413"/>
      <c r="O49" s="413"/>
      <c r="P49" s="413"/>
      <c r="Q49" s="413"/>
      <c r="R49" s="413"/>
      <c r="S49" s="413"/>
      <c r="T49" s="413"/>
      <c r="U49" s="413"/>
      <c r="V49" s="413"/>
      <c r="W49" s="413"/>
      <c r="X49" s="413"/>
      <c r="Y49" s="413"/>
      <c r="Z49" s="413"/>
    </row>
    <row r="50" spans="1:26" ht="15">
      <c r="A50" s="413"/>
      <c r="B50" s="413"/>
      <c r="C50" s="413"/>
      <c r="D50" s="413"/>
      <c r="E50" s="413"/>
      <c r="F50" s="413"/>
      <c r="G50" s="413"/>
      <c r="H50" s="413"/>
      <c r="I50" s="413"/>
      <c r="J50" s="413"/>
      <c r="K50" s="413"/>
      <c r="L50" s="413"/>
      <c r="M50" s="413"/>
      <c r="N50" s="413"/>
      <c r="O50" s="413"/>
      <c r="P50" s="413"/>
      <c r="Q50" s="413"/>
      <c r="R50" s="413"/>
      <c r="S50" s="413"/>
      <c r="T50" s="413"/>
      <c r="U50" s="413"/>
      <c r="V50" s="413"/>
      <c r="W50" s="413"/>
      <c r="X50" s="413"/>
      <c r="Y50" s="413"/>
      <c r="Z50" s="413"/>
    </row>
    <row r="51" spans="1:26" ht="15">
      <c r="A51" s="413"/>
      <c r="B51" s="413"/>
      <c r="C51" s="413"/>
      <c r="D51" s="413"/>
      <c r="E51" s="413"/>
      <c r="F51" s="413"/>
      <c r="G51" s="413"/>
      <c r="H51" s="413"/>
      <c r="I51" s="413"/>
      <c r="J51" s="413"/>
      <c r="K51" s="413"/>
      <c r="L51" s="413"/>
      <c r="M51" s="413"/>
      <c r="N51" s="413"/>
      <c r="O51" s="413"/>
      <c r="P51" s="413"/>
      <c r="Q51" s="413"/>
      <c r="R51" s="413"/>
      <c r="S51" s="413"/>
      <c r="T51" s="413"/>
      <c r="U51" s="413"/>
      <c r="V51" s="413"/>
      <c r="W51" s="413"/>
      <c r="X51" s="413"/>
      <c r="Y51" s="413"/>
      <c r="Z51" s="413"/>
    </row>
    <row r="52" spans="1:26" ht="15">
      <c r="A52" s="413"/>
      <c r="B52" s="413"/>
      <c r="C52" s="413"/>
      <c r="D52" s="413"/>
      <c r="E52" s="413"/>
      <c r="F52" s="413"/>
      <c r="G52" s="413"/>
      <c r="H52" s="413"/>
      <c r="I52" s="413"/>
      <c r="J52" s="413"/>
      <c r="K52" s="413"/>
      <c r="L52" s="413"/>
      <c r="M52" s="413"/>
      <c r="N52" s="413"/>
      <c r="O52" s="413"/>
      <c r="P52" s="413"/>
      <c r="Q52" s="413"/>
      <c r="R52" s="413"/>
      <c r="S52" s="413"/>
      <c r="T52" s="413"/>
      <c r="U52" s="413"/>
      <c r="V52" s="413"/>
      <c r="W52" s="413"/>
      <c r="X52" s="413"/>
      <c r="Y52" s="413"/>
      <c r="Z52" s="413"/>
    </row>
    <row r="53" spans="1:26" ht="15">
      <c r="A53" s="413"/>
      <c r="B53" s="413"/>
      <c r="C53" s="413"/>
      <c r="D53" s="413"/>
      <c r="E53" s="413"/>
      <c r="F53" s="413"/>
      <c r="G53" s="413"/>
      <c r="H53" s="413"/>
      <c r="I53" s="413"/>
      <c r="J53" s="413"/>
      <c r="K53" s="413"/>
      <c r="L53" s="413"/>
      <c r="M53" s="413"/>
      <c r="N53" s="413"/>
      <c r="O53" s="413"/>
      <c r="P53" s="413"/>
      <c r="Q53" s="413"/>
      <c r="R53" s="413"/>
      <c r="S53" s="413"/>
      <c r="T53" s="413"/>
      <c r="U53" s="413"/>
      <c r="V53" s="413"/>
      <c r="W53" s="413"/>
      <c r="X53" s="413"/>
      <c r="Y53" s="413"/>
      <c r="Z53" s="413"/>
    </row>
    <row r="54" spans="1:26" ht="15">
      <c r="A54" s="413"/>
      <c r="B54" s="413"/>
      <c r="C54" s="413"/>
      <c r="D54" s="413"/>
      <c r="E54" s="413"/>
      <c r="F54" s="413"/>
      <c r="G54" s="413"/>
      <c r="H54" s="413"/>
      <c r="I54" s="413"/>
      <c r="J54" s="413"/>
      <c r="K54" s="413"/>
      <c r="L54" s="413"/>
      <c r="M54" s="413"/>
      <c r="N54" s="413"/>
      <c r="O54" s="413"/>
      <c r="P54" s="413"/>
      <c r="Q54" s="413"/>
      <c r="R54" s="413"/>
      <c r="S54" s="413"/>
      <c r="T54" s="413"/>
      <c r="U54" s="413"/>
      <c r="V54" s="413"/>
      <c r="W54" s="413"/>
      <c r="X54" s="413"/>
      <c r="Y54" s="413"/>
      <c r="Z54" s="413"/>
    </row>
    <row r="55" spans="1:26" ht="15">
      <c r="A55" s="413"/>
      <c r="B55" s="413"/>
      <c r="C55" s="413"/>
      <c r="D55" s="413"/>
      <c r="E55" s="413"/>
      <c r="F55" s="413"/>
      <c r="G55" s="413"/>
      <c r="H55" s="413"/>
      <c r="I55" s="413"/>
      <c r="J55" s="413"/>
      <c r="K55" s="413"/>
      <c r="L55" s="413"/>
      <c r="M55" s="413"/>
      <c r="N55" s="413"/>
      <c r="O55" s="413"/>
      <c r="P55" s="413"/>
      <c r="Q55" s="413"/>
      <c r="R55" s="413"/>
      <c r="S55" s="413"/>
      <c r="T55" s="413"/>
      <c r="U55" s="413"/>
      <c r="V55" s="413"/>
      <c r="W55" s="413"/>
      <c r="X55" s="413"/>
      <c r="Y55" s="413"/>
      <c r="Z55" s="413"/>
    </row>
    <row r="56" spans="1:4" ht="15">
      <c r="A56" s="413"/>
      <c r="B56" s="413"/>
      <c r="C56" s="413"/>
      <c r="D56" s="413"/>
    </row>
  </sheetData>
  <sheetProtection sheet="1" objects="1" scenarios="1" selectLockedCells="1"/>
  <mergeCells count="12">
    <mergeCell ref="F1:I1"/>
    <mergeCell ref="E7:E8"/>
    <mergeCell ref="F7:F8"/>
    <mergeCell ref="G7:G8"/>
    <mergeCell ref="I7:I8"/>
    <mergeCell ref="H7:H8"/>
    <mergeCell ref="G2:I2"/>
    <mergeCell ref="G3:I3"/>
    <mergeCell ref="G4:I4"/>
    <mergeCell ref="E3:E4"/>
    <mergeCell ref="E5:E6"/>
    <mergeCell ref="H5:I5"/>
  </mergeCells>
  <printOptions/>
  <pageMargins left="0.7" right="0.7" top="0.75" bottom="0.75" header="0.3" footer="0.3"/>
  <pageSetup horizontalDpi="300" verticalDpi="300" orientation="portrait" scale="33" r:id="rId1"/>
</worksheet>
</file>

<file path=xl/worksheets/sheet2.xml><?xml version="1.0" encoding="utf-8"?>
<worksheet xmlns="http://schemas.openxmlformats.org/spreadsheetml/2006/main" xmlns:r="http://schemas.openxmlformats.org/officeDocument/2006/relationships">
  <sheetPr codeName="Sheet1"/>
  <dimension ref="B1:K52"/>
  <sheetViews>
    <sheetView zoomScalePageLayoutView="0" workbookViewId="0" topLeftCell="A1">
      <selection activeCell="A1" sqref="A1"/>
    </sheetView>
  </sheetViews>
  <sheetFormatPr defaultColWidth="11.421875" defaultRowHeight="12.75"/>
  <cols>
    <col min="1" max="1" width="22.8515625" style="0" bestFit="1" customWidth="1"/>
  </cols>
  <sheetData>
    <row r="1" spans="2:11" ht="33.75">
      <c r="B1" s="458" t="s">
        <v>439</v>
      </c>
      <c r="C1" s="459"/>
      <c r="D1" s="459"/>
      <c r="E1" s="459"/>
      <c r="F1" s="459"/>
      <c r="G1" s="459"/>
      <c r="H1" s="459"/>
      <c r="I1" s="459"/>
      <c r="J1" s="459"/>
      <c r="K1" s="460"/>
    </row>
    <row r="2" spans="3:9" ht="33.75">
      <c r="C2" t="s">
        <v>716</v>
      </c>
      <c r="D2" s="458" t="s">
        <v>411</v>
      </c>
      <c r="E2" s="459"/>
      <c r="F2" s="459"/>
      <c r="G2" s="459"/>
      <c r="H2" s="459"/>
      <c r="I2" s="460"/>
    </row>
    <row r="3" spans="4:9" ht="29.25">
      <c r="D3" s="461" t="s">
        <v>306</v>
      </c>
      <c r="E3" s="462"/>
      <c r="F3" s="462"/>
      <c r="G3" s="462"/>
      <c r="H3" s="462"/>
      <c r="I3" s="463"/>
    </row>
    <row r="6" spans="4:9" ht="23.25">
      <c r="D6" s="464" t="s">
        <v>59</v>
      </c>
      <c r="E6" s="465"/>
      <c r="F6" s="465"/>
      <c r="G6" s="465"/>
      <c r="H6" s="465"/>
      <c r="I6" s="465"/>
    </row>
    <row r="8" spans="6:7" ht="23.25">
      <c r="F8" s="466" t="s">
        <v>76</v>
      </c>
      <c r="G8" s="467"/>
    </row>
    <row r="10" spans="4:9" ht="15">
      <c r="D10" s="468" t="s">
        <v>349</v>
      </c>
      <c r="E10" s="469"/>
      <c r="F10" s="469"/>
      <c r="G10" s="469"/>
      <c r="H10" s="469"/>
      <c r="I10" s="469"/>
    </row>
    <row r="12" spans="4:9" ht="15">
      <c r="D12" s="468" t="s">
        <v>253</v>
      </c>
      <c r="E12" s="469"/>
      <c r="F12" s="469"/>
      <c r="G12" s="469"/>
      <c r="H12" s="469"/>
      <c r="I12" s="469"/>
    </row>
    <row r="13" spans="6:7" ht="15">
      <c r="F13" s="468" t="s">
        <v>450</v>
      </c>
      <c r="G13" s="469"/>
    </row>
    <row r="15" spans="2:11" ht="15">
      <c r="B15" s="468" t="s">
        <v>232</v>
      </c>
      <c r="C15" s="469"/>
      <c r="D15" s="469"/>
      <c r="E15" s="469"/>
      <c r="F15" s="469"/>
      <c r="G15" s="469"/>
      <c r="H15" s="469"/>
      <c r="I15" s="469"/>
      <c r="J15" s="469"/>
      <c r="K15" s="469"/>
    </row>
    <row r="16" spans="2:9" s="1" customFormat="1" ht="15">
      <c r="B16" s="470" t="s">
        <v>100</v>
      </c>
      <c r="C16" s="471"/>
      <c r="D16" s="471"/>
      <c r="E16" s="472"/>
      <c r="F16" s="473" t="s">
        <v>346</v>
      </c>
      <c r="G16" s="474"/>
      <c r="H16" s="474"/>
      <c r="I16" s="474"/>
    </row>
    <row r="51" spans="4:5" ht="12.75">
      <c r="D51" s="11"/>
      <c r="E51" s="11"/>
    </row>
    <row r="52" spans="4:5" ht="12.75">
      <c r="D52" s="11"/>
      <c r="E52" s="11"/>
    </row>
  </sheetData>
  <sheetProtection/>
  <mergeCells count="11">
    <mergeCell ref="D10:I10"/>
    <mergeCell ref="D12:I12"/>
    <mergeCell ref="F13:G13"/>
    <mergeCell ref="B15:K15"/>
    <mergeCell ref="B16:E16"/>
    <mergeCell ref="F16:I16"/>
    <mergeCell ref="B1:K1"/>
    <mergeCell ref="D2:I2"/>
    <mergeCell ref="D3:I3"/>
    <mergeCell ref="D6:I6"/>
    <mergeCell ref="F8:G8"/>
  </mergeCells>
  <printOptions/>
  <pageMargins left="0.75" right="0.75" top="1" bottom="1" header="0.5" footer="0.5"/>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dimension ref="A1:AV721"/>
  <sheetViews>
    <sheetView zoomScalePageLayoutView="0" workbookViewId="0" topLeftCell="A1">
      <pane ySplit="1" topLeftCell="A2" activePane="bottomLeft" state="frozen"/>
      <selection pane="topLeft" activeCell="A1" sqref="A1"/>
      <selection pane="bottomLeft" activeCell="C2" sqref="C2:F2"/>
    </sheetView>
  </sheetViews>
  <sheetFormatPr defaultColWidth="9.140625" defaultRowHeight="12.75"/>
  <cols>
    <col min="1" max="1" width="9.140625" style="432" customWidth="1"/>
    <col min="8" max="8" width="8.00390625" style="0" customWidth="1"/>
    <col min="11" max="11" width="11.00390625" style="0" customWidth="1"/>
    <col min="12" max="12" width="8.00390625" style="0" bestFit="1" customWidth="1"/>
    <col min="18" max="18" width="11.28125" style="0" bestFit="1" customWidth="1"/>
    <col min="19" max="48" width="9.140625" style="432" customWidth="1"/>
  </cols>
  <sheetData>
    <row r="1" spans="1:48" s="208" customFormat="1" ht="13.5" thickBot="1">
      <c r="A1" s="434"/>
      <c r="B1" s="475" t="s">
        <v>1113</v>
      </c>
      <c r="C1" s="480" t="s">
        <v>1115</v>
      </c>
      <c r="D1" s="480"/>
      <c r="E1" s="480"/>
      <c r="F1" s="480"/>
      <c r="G1" s="480" t="s">
        <v>1116</v>
      </c>
      <c r="H1" s="480"/>
      <c r="I1" s="480"/>
      <c r="J1" s="480"/>
      <c r="K1" s="355" t="s">
        <v>1114</v>
      </c>
      <c r="L1" s="354" t="s">
        <v>717</v>
      </c>
      <c r="M1" s="480" t="s">
        <v>718</v>
      </c>
      <c r="N1" s="480"/>
      <c r="O1" s="480" t="s">
        <v>719</v>
      </c>
      <c r="P1" s="480"/>
      <c r="Q1" s="355" t="s">
        <v>720</v>
      </c>
      <c r="R1" s="356" t="s">
        <v>721</v>
      </c>
      <c r="S1" s="434"/>
      <c r="T1" s="434"/>
      <c r="U1" s="434"/>
      <c r="V1" s="434"/>
      <c r="W1" s="434"/>
      <c r="X1" s="434"/>
      <c r="Y1" s="434"/>
      <c r="Z1" s="434"/>
      <c r="AA1" s="434"/>
      <c r="AB1" s="434"/>
      <c r="AC1" s="434"/>
      <c r="AD1" s="434"/>
      <c r="AE1" s="434"/>
      <c r="AF1" s="434"/>
      <c r="AG1" s="434"/>
      <c r="AH1" s="434"/>
      <c r="AI1" s="434"/>
      <c r="AJ1" s="434"/>
      <c r="AK1" s="434"/>
      <c r="AL1" s="434"/>
      <c r="AM1" s="434"/>
      <c r="AN1" s="434"/>
      <c r="AO1" s="434"/>
      <c r="AP1" s="434"/>
      <c r="AQ1" s="434"/>
      <c r="AR1" s="434"/>
      <c r="AS1" s="434"/>
      <c r="AT1" s="434"/>
      <c r="AU1" s="434"/>
      <c r="AV1" s="434"/>
    </row>
    <row r="2" spans="2:18" ht="12.75" customHeight="1">
      <c r="B2" s="476"/>
      <c r="C2" s="481" t="s">
        <v>323</v>
      </c>
      <c r="D2" s="481"/>
      <c r="E2" s="481"/>
      <c r="F2" s="481"/>
      <c r="G2" s="481" t="s">
        <v>254</v>
      </c>
      <c r="H2" s="481"/>
      <c r="I2" s="481"/>
      <c r="J2" s="481"/>
      <c r="K2" s="371">
        <f>Constants!$B$103</f>
        <v>6.640674043367795</v>
      </c>
      <c r="L2" s="370">
        <v>1</v>
      </c>
      <c r="M2" s="357">
        <f>IF($G2&gt;0,VLOOKUP($G2,ICE_v2_Summary_Tables!$C$5:ICE_v2_Summary_Tables!$O$412,4,FALSE),0)</f>
        <v>115.1</v>
      </c>
      <c r="N2" s="357"/>
      <c r="O2" s="357">
        <f>IF($G2&gt;0,VLOOKUP($G2,ICE_v2_Summary_Tables!$C$5:ICE_v2_Summary_Tables!$O$412,7,FALSE),0)</f>
        <v>3.93</v>
      </c>
      <c r="P2" s="357"/>
      <c r="Q2" s="358">
        <f aca="true" t="shared" si="0" ref="Q2:Q29">$L2*$K2*$M2</f>
        <v>764.3415823916332</v>
      </c>
      <c r="R2" s="359">
        <f aca="true" t="shared" si="1" ref="R2:R29">$L2*$K2*$O2</f>
        <v>26.097848990435438</v>
      </c>
    </row>
    <row r="3" spans="2:18" ht="12.75">
      <c r="B3" s="476"/>
      <c r="C3" s="478" t="s">
        <v>323</v>
      </c>
      <c r="D3" s="478"/>
      <c r="E3" s="478"/>
      <c r="F3" s="478"/>
      <c r="G3" s="478" t="s">
        <v>387</v>
      </c>
      <c r="H3" s="478"/>
      <c r="I3" s="478"/>
      <c r="J3" s="478"/>
      <c r="K3" s="373">
        <f>Constants!$B$133</f>
        <v>0.4535147392290249</v>
      </c>
      <c r="L3" s="372">
        <v>1</v>
      </c>
      <c r="M3" s="360">
        <f>IF($G3&gt;0,VLOOKUP($G3,ICE_v2_Summary_Tables!$C$5:ICE_v2_Summary_Tables!$O$412,4,FALSE),0)</f>
        <v>83.1</v>
      </c>
      <c r="N3" s="360"/>
      <c r="O3" s="360">
        <f>IF($G3&gt;0,VLOOKUP($G3,ICE_v2_Summary_Tables!$C$5:ICE_v2_Summary_Tables!$O$412,7,FALSE),0)</f>
        <v>2.04</v>
      </c>
      <c r="P3" s="360"/>
      <c r="Q3" s="361">
        <f t="shared" si="0"/>
        <v>37.687074829931966</v>
      </c>
      <c r="R3" s="362">
        <f t="shared" si="1"/>
        <v>0.9251700680272108</v>
      </c>
    </row>
    <row r="4" spans="2:18" ht="12.75">
      <c r="B4" s="476"/>
      <c r="C4" s="478" t="s">
        <v>727</v>
      </c>
      <c r="D4" s="478"/>
      <c r="E4" s="478"/>
      <c r="F4" s="478"/>
      <c r="G4" s="478" t="s">
        <v>1082</v>
      </c>
      <c r="H4" s="478"/>
      <c r="I4" s="478"/>
      <c r="J4" s="478"/>
      <c r="K4" s="373">
        <f>Constants!$B$246</f>
        <v>654.803852478271</v>
      </c>
      <c r="L4" s="372">
        <v>1</v>
      </c>
      <c r="M4" s="360">
        <f>IF($G4&gt;0,VLOOKUP($G4,ICE_v2_Summary_Tables!$C$5:ICE_v2_Summary_Tables!$O$412,4,FALSE),0)</f>
        <v>146.3</v>
      </c>
      <c r="N4" s="360"/>
      <c r="O4" s="360">
        <f>IF($G4&gt;0,VLOOKUP($G4,ICE_v2_Summary_Tables!$C$5:ICE_v2_Summary_Tables!$O$412,7,FALSE),0)</f>
        <v>10.15</v>
      </c>
      <c r="P4" s="360"/>
      <c r="Q4" s="361">
        <f t="shared" si="0"/>
        <v>95797.80361757106</v>
      </c>
      <c r="R4" s="362">
        <f t="shared" si="1"/>
        <v>6646.2591026544505</v>
      </c>
    </row>
    <row r="5" spans="2:18" ht="12.75">
      <c r="B5" s="476"/>
      <c r="C5" s="478"/>
      <c r="D5" s="478"/>
      <c r="E5" s="478"/>
      <c r="F5" s="478"/>
      <c r="G5" s="478"/>
      <c r="H5" s="478"/>
      <c r="I5" s="478"/>
      <c r="J5" s="478"/>
      <c r="K5" s="373"/>
      <c r="L5" s="372"/>
      <c r="M5" s="360">
        <f>IF($G5&gt;0,VLOOKUP($G5,ICE_v2_Summary_Tables!$C$5:ICE_v2_Summary_Tables!$O$412,4,FALSE),0)</f>
        <v>0</v>
      </c>
      <c r="N5" s="360"/>
      <c r="O5" s="360">
        <f>IF($G5&gt;0,VLOOKUP($G5,ICE_v2_Summary_Tables!$C$5:ICE_v2_Summary_Tables!$O$412,7,FALSE),0)</f>
        <v>0</v>
      </c>
      <c r="P5" s="360"/>
      <c r="Q5" s="361">
        <f t="shared" si="0"/>
        <v>0</v>
      </c>
      <c r="R5" s="362">
        <f t="shared" si="1"/>
        <v>0</v>
      </c>
    </row>
    <row r="6" spans="2:18" ht="12.75">
      <c r="B6" s="476"/>
      <c r="C6" s="478"/>
      <c r="D6" s="478"/>
      <c r="E6" s="478"/>
      <c r="F6" s="478"/>
      <c r="G6" s="478"/>
      <c r="H6" s="478"/>
      <c r="I6" s="478"/>
      <c r="J6" s="478"/>
      <c r="K6" s="373"/>
      <c r="L6" s="372"/>
      <c r="M6" s="360">
        <f>IF($G6&gt;0,VLOOKUP($G6,ICE_v2_Summary_Tables!$C$5:ICE_v2_Summary_Tables!$O$412,4,FALSE),0)</f>
        <v>0</v>
      </c>
      <c r="N6" s="360"/>
      <c r="O6" s="360">
        <f>IF($G6&gt;0,VLOOKUP($G6,ICE_v2_Summary_Tables!$C$5:ICE_v2_Summary_Tables!$O$412,7,FALSE),0)</f>
        <v>0</v>
      </c>
      <c r="P6" s="360"/>
      <c r="Q6" s="361">
        <f t="shared" si="0"/>
        <v>0</v>
      </c>
      <c r="R6" s="362">
        <f t="shared" si="1"/>
        <v>0</v>
      </c>
    </row>
    <row r="7" spans="2:18" ht="12.75">
      <c r="B7" s="476"/>
      <c r="C7" s="478"/>
      <c r="D7" s="478"/>
      <c r="E7" s="478"/>
      <c r="F7" s="478"/>
      <c r="G7" s="478"/>
      <c r="H7" s="478"/>
      <c r="I7" s="478"/>
      <c r="J7" s="478"/>
      <c r="K7" s="373"/>
      <c r="L7" s="372"/>
      <c r="M7" s="360">
        <f>IF($G7&gt;0,VLOOKUP($G7,ICE_v2_Summary_Tables!$C$5:ICE_v2_Summary_Tables!$O$412,4,FALSE),0)</f>
        <v>0</v>
      </c>
      <c r="N7" s="360"/>
      <c r="O7" s="360">
        <f>IF($G7&gt;0,VLOOKUP($G7,ICE_v2_Summary_Tables!$C$5:ICE_v2_Summary_Tables!$O$412,7,FALSE),0)</f>
        <v>0</v>
      </c>
      <c r="P7" s="360"/>
      <c r="Q7" s="361">
        <f t="shared" si="0"/>
        <v>0</v>
      </c>
      <c r="R7" s="362">
        <f t="shared" si="1"/>
        <v>0</v>
      </c>
    </row>
    <row r="8" spans="2:18" ht="12.75">
      <c r="B8" s="476"/>
      <c r="C8" s="478"/>
      <c r="D8" s="478"/>
      <c r="E8" s="478"/>
      <c r="F8" s="478"/>
      <c r="G8" s="478"/>
      <c r="H8" s="478"/>
      <c r="I8" s="478"/>
      <c r="J8" s="478"/>
      <c r="K8" s="373"/>
      <c r="L8" s="372"/>
      <c r="M8" s="360">
        <f>IF($G8&gt;0,VLOOKUP($G8,ICE_v2_Summary_Tables!$C$5:ICE_v2_Summary_Tables!$O$412,4,FALSE),0)</f>
        <v>0</v>
      </c>
      <c r="N8" s="360"/>
      <c r="O8" s="360">
        <f>IF($G8&gt;0,VLOOKUP($G8,ICE_v2_Summary_Tables!$C$5:ICE_v2_Summary_Tables!$O$412,7,FALSE),0)</f>
        <v>0</v>
      </c>
      <c r="P8" s="360"/>
      <c r="Q8" s="361">
        <f t="shared" si="0"/>
        <v>0</v>
      </c>
      <c r="R8" s="362">
        <f t="shared" si="1"/>
        <v>0</v>
      </c>
    </row>
    <row r="9" spans="2:18" ht="12.75">
      <c r="B9" s="476"/>
      <c r="C9" s="478"/>
      <c r="D9" s="478"/>
      <c r="E9" s="478"/>
      <c r="F9" s="478"/>
      <c r="G9" s="478"/>
      <c r="H9" s="478"/>
      <c r="I9" s="478"/>
      <c r="J9" s="478"/>
      <c r="K9" s="373"/>
      <c r="L9" s="372"/>
      <c r="M9" s="360">
        <f>IF($G9&gt;0,VLOOKUP($G9,ICE_v2_Summary_Tables!$C$5:ICE_v2_Summary_Tables!$O$412,4,FALSE),0)</f>
        <v>0</v>
      </c>
      <c r="N9" s="360"/>
      <c r="O9" s="360">
        <f>IF($G9&gt;0,VLOOKUP($G9,ICE_v2_Summary_Tables!$C$5:ICE_v2_Summary_Tables!$O$412,7,FALSE),0)</f>
        <v>0</v>
      </c>
      <c r="P9" s="360"/>
      <c r="Q9" s="361">
        <f t="shared" si="0"/>
        <v>0</v>
      </c>
      <c r="R9" s="362">
        <f t="shared" si="1"/>
        <v>0</v>
      </c>
    </row>
    <row r="10" spans="2:18" ht="12.75">
      <c r="B10" s="476"/>
      <c r="C10" s="478"/>
      <c r="D10" s="478"/>
      <c r="E10" s="478"/>
      <c r="F10" s="478"/>
      <c r="G10" s="478"/>
      <c r="H10" s="478"/>
      <c r="I10" s="478"/>
      <c r="J10" s="478"/>
      <c r="K10" s="373"/>
      <c r="L10" s="372"/>
      <c r="M10" s="360">
        <f>IF($G10&gt;0,VLOOKUP($G10,ICE_v2_Summary_Tables!$C$5:ICE_v2_Summary_Tables!$O$412,4,FALSE),0)</f>
        <v>0</v>
      </c>
      <c r="N10" s="360"/>
      <c r="O10" s="360">
        <f>IF($G10&gt;0,VLOOKUP($G10,ICE_v2_Summary_Tables!$C$5:ICE_v2_Summary_Tables!$O$412,7,FALSE),0)</f>
        <v>0</v>
      </c>
      <c r="P10" s="360"/>
      <c r="Q10" s="361">
        <f t="shared" si="0"/>
        <v>0</v>
      </c>
      <c r="R10" s="362">
        <f t="shared" si="1"/>
        <v>0</v>
      </c>
    </row>
    <row r="11" spans="2:18" ht="12.75">
      <c r="B11" s="476"/>
      <c r="C11" s="478"/>
      <c r="D11" s="478"/>
      <c r="E11" s="478"/>
      <c r="F11" s="478"/>
      <c r="G11" s="478"/>
      <c r="H11" s="478"/>
      <c r="I11" s="478"/>
      <c r="J11" s="478"/>
      <c r="K11" s="373"/>
      <c r="L11" s="372"/>
      <c r="M11" s="360">
        <f>IF($G11&gt;0,VLOOKUP($G11,ICE_v2_Summary_Tables!$C$5:ICE_v2_Summary_Tables!$O$412,4,FALSE),0)</f>
        <v>0</v>
      </c>
      <c r="N11" s="360"/>
      <c r="O11" s="360">
        <f>IF($G11&gt;0,VLOOKUP($G11,ICE_v2_Summary_Tables!$C$5:ICE_v2_Summary_Tables!$O$412,7,FALSE),0)</f>
        <v>0</v>
      </c>
      <c r="P11" s="360"/>
      <c r="Q11" s="361">
        <f t="shared" si="0"/>
        <v>0</v>
      </c>
      <c r="R11" s="362">
        <f t="shared" si="1"/>
        <v>0</v>
      </c>
    </row>
    <row r="12" spans="2:18" ht="12.75">
      <c r="B12" s="476"/>
      <c r="C12" s="478"/>
      <c r="D12" s="478"/>
      <c r="E12" s="478"/>
      <c r="F12" s="478"/>
      <c r="G12" s="478"/>
      <c r="H12" s="478"/>
      <c r="I12" s="478"/>
      <c r="J12" s="478"/>
      <c r="K12" s="373"/>
      <c r="L12" s="372"/>
      <c r="M12" s="360">
        <f>IF($G12&gt;0,VLOOKUP($G12,ICE_v2_Summary_Tables!$C$5:ICE_v2_Summary_Tables!$O$412,4,FALSE),0)</f>
        <v>0</v>
      </c>
      <c r="N12" s="360"/>
      <c r="O12" s="360">
        <f>IF($G12&gt;0,VLOOKUP($G12,ICE_v2_Summary_Tables!$C$5:ICE_v2_Summary_Tables!$O$412,7,FALSE),0)</f>
        <v>0</v>
      </c>
      <c r="P12" s="360"/>
      <c r="Q12" s="361">
        <f t="shared" si="0"/>
        <v>0</v>
      </c>
      <c r="R12" s="362">
        <f t="shared" si="1"/>
        <v>0</v>
      </c>
    </row>
    <row r="13" spans="2:18" ht="12.75">
      <c r="B13" s="476"/>
      <c r="C13" s="478"/>
      <c r="D13" s="478"/>
      <c r="E13" s="478"/>
      <c r="F13" s="478"/>
      <c r="G13" s="478"/>
      <c r="H13" s="478"/>
      <c r="I13" s="478"/>
      <c r="J13" s="478"/>
      <c r="K13" s="373"/>
      <c r="L13" s="372"/>
      <c r="M13" s="360">
        <f>IF($G13&gt;0,VLOOKUP($G13,ICE_v2_Summary_Tables!$C$5:ICE_v2_Summary_Tables!$O$412,4,FALSE),0)</f>
        <v>0</v>
      </c>
      <c r="N13" s="360"/>
      <c r="O13" s="360">
        <f>IF($G13&gt;0,VLOOKUP($G13,ICE_v2_Summary_Tables!$C$5:ICE_v2_Summary_Tables!$O$412,7,FALSE),0)</f>
        <v>0</v>
      </c>
      <c r="P13" s="360"/>
      <c r="Q13" s="361">
        <f t="shared" si="0"/>
        <v>0</v>
      </c>
      <c r="R13" s="362">
        <f t="shared" si="1"/>
        <v>0</v>
      </c>
    </row>
    <row r="14" spans="2:18" ht="12.75">
      <c r="B14" s="476"/>
      <c r="C14" s="478"/>
      <c r="D14" s="478"/>
      <c r="E14" s="478"/>
      <c r="F14" s="478"/>
      <c r="G14" s="478"/>
      <c r="H14" s="478"/>
      <c r="I14" s="478"/>
      <c r="J14" s="478"/>
      <c r="K14" s="373"/>
      <c r="L14" s="372"/>
      <c r="M14" s="360">
        <f>IF($G14&gt;0,VLOOKUP($G14,ICE_v2_Summary_Tables!$C$5:ICE_v2_Summary_Tables!$O$412,4,FALSE),0)</f>
        <v>0</v>
      </c>
      <c r="N14" s="360"/>
      <c r="O14" s="360">
        <f>IF($G14&gt;0,VLOOKUP($G14,ICE_v2_Summary_Tables!$C$5:ICE_v2_Summary_Tables!$O$412,7,FALSE),0)</f>
        <v>0</v>
      </c>
      <c r="P14" s="360"/>
      <c r="Q14" s="361">
        <f t="shared" si="0"/>
        <v>0</v>
      </c>
      <c r="R14" s="362">
        <f t="shared" si="1"/>
        <v>0</v>
      </c>
    </row>
    <row r="15" spans="2:18" ht="12.75">
      <c r="B15" s="476"/>
      <c r="C15" s="478"/>
      <c r="D15" s="478"/>
      <c r="E15" s="478"/>
      <c r="F15" s="478"/>
      <c r="G15" s="478"/>
      <c r="H15" s="478"/>
      <c r="I15" s="478"/>
      <c r="J15" s="478"/>
      <c r="K15" s="373"/>
      <c r="L15" s="372"/>
      <c r="M15" s="360">
        <f>IF($G15&gt;0,VLOOKUP($G15,ICE_v2_Summary_Tables!$C$5:ICE_v2_Summary_Tables!$O$412,4,FALSE),0)</f>
        <v>0</v>
      </c>
      <c r="N15" s="360"/>
      <c r="O15" s="360">
        <f>IF($G15&gt;0,VLOOKUP($G15,ICE_v2_Summary_Tables!$C$5:ICE_v2_Summary_Tables!$O$412,7,FALSE),0)</f>
        <v>0</v>
      </c>
      <c r="P15" s="360"/>
      <c r="Q15" s="361">
        <f t="shared" si="0"/>
        <v>0</v>
      </c>
      <c r="R15" s="362">
        <f t="shared" si="1"/>
        <v>0</v>
      </c>
    </row>
    <row r="16" spans="2:18" ht="12.75">
      <c r="B16" s="476"/>
      <c r="C16" s="478"/>
      <c r="D16" s="478"/>
      <c r="E16" s="478"/>
      <c r="F16" s="478"/>
      <c r="G16" s="478"/>
      <c r="H16" s="478"/>
      <c r="I16" s="478"/>
      <c r="J16" s="478"/>
      <c r="K16" s="373"/>
      <c r="L16" s="372"/>
      <c r="M16" s="360">
        <f>IF($G16&gt;0,VLOOKUP($G16,ICE_v2_Summary_Tables!$C$5:ICE_v2_Summary_Tables!$O$412,4,FALSE),0)</f>
        <v>0</v>
      </c>
      <c r="N16" s="360"/>
      <c r="O16" s="360">
        <f>IF($G16&gt;0,VLOOKUP($G16,ICE_v2_Summary_Tables!$C$5:ICE_v2_Summary_Tables!$O$412,7,FALSE),0)</f>
        <v>0</v>
      </c>
      <c r="P16" s="360"/>
      <c r="Q16" s="361">
        <f t="shared" si="0"/>
        <v>0</v>
      </c>
      <c r="R16" s="362">
        <f t="shared" si="1"/>
        <v>0</v>
      </c>
    </row>
    <row r="17" spans="2:18" ht="12.75">
      <c r="B17" s="476"/>
      <c r="C17" s="478"/>
      <c r="D17" s="478"/>
      <c r="E17" s="478"/>
      <c r="F17" s="478"/>
      <c r="G17" s="478"/>
      <c r="H17" s="478"/>
      <c r="I17" s="478"/>
      <c r="J17" s="478"/>
      <c r="K17" s="373"/>
      <c r="L17" s="372"/>
      <c r="M17" s="360">
        <f>IF($G17&gt;0,VLOOKUP($G17,ICE_v2_Summary_Tables!$C$5:ICE_v2_Summary_Tables!$O$412,4,FALSE),0)</f>
        <v>0</v>
      </c>
      <c r="N17" s="360"/>
      <c r="O17" s="360">
        <f>IF($G17&gt;0,VLOOKUP($G17,ICE_v2_Summary_Tables!$C$5:ICE_v2_Summary_Tables!$O$412,7,FALSE),0)</f>
        <v>0</v>
      </c>
      <c r="P17" s="360"/>
      <c r="Q17" s="361">
        <f t="shared" si="0"/>
        <v>0</v>
      </c>
      <c r="R17" s="362">
        <f t="shared" si="1"/>
        <v>0</v>
      </c>
    </row>
    <row r="18" spans="2:18" ht="12.75">
      <c r="B18" s="476"/>
      <c r="C18" s="478"/>
      <c r="D18" s="478"/>
      <c r="E18" s="478"/>
      <c r="F18" s="478"/>
      <c r="G18" s="478"/>
      <c r="H18" s="478"/>
      <c r="I18" s="478"/>
      <c r="J18" s="478"/>
      <c r="K18" s="373"/>
      <c r="L18" s="372"/>
      <c r="M18" s="360">
        <f>IF($G18&gt;0,VLOOKUP($G18,ICE_v2_Summary_Tables!$C$5:ICE_v2_Summary_Tables!$O$412,4,FALSE),0)</f>
        <v>0</v>
      </c>
      <c r="N18" s="360"/>
      <c r="O18" s="360">
        <f>IF($G18&gt;0,VLOOKUP($G18,ICE_v2_Summary_Tables!$C$5:ICE_v2_Summary_Tables!$O$412,7,FALSE),0)</f>
        <v>0</v>
      </c>
      <c r="P18" s="360"/>
      <c r="Q18" s="361">
        <f t="shared" si="0"/>
        <v>0</v>
      </c>
      <c r="R18" s="362">
        <f t="shared" si="1"/>
        <v>0</v>
      </c>
    </row>
    <row r="19" spans="2:18" ht="12.75">
      <c r="B19" s="476"/>
      <c r="C19" s="478"/>
      <c r="D19" s="478"/>
      <c r="E19" s="478"/>
      <c r="F19" s="478"/>
      <c r="G19" s="478"/>
      <c r="H19" s="478"/>
      <c r="I19" s="478"/>
      <c r="J19" s="478"/>
      <c r="K19" s="373"/>
      <c r="L19" s="372"/>
      <c r="M19" s="360">
        <f>IF($G19&gt;0,VLOOKUP($G19,ICE_v2_Summary_Tables!$C$5:ICE_v2_Summary_Tables!$O$412,4,FALSE),0)</f>
        <v>0</v>
      </c>
      <c r="N19" s="360"/>
      <c r="O19" s="360">
        <f>IF($G19&gt;0,VLOOKUP($G19,ICE_v2_Summary_Tables!$C$5:ICE_v2_Summary_Tables!$O$412,7,FALSE),0)</f>
        <v>0</v>
      </c>
      <c r="P19" s="360"/>
      <c r="Q19" s="361">
        <f t="shared" si="0"/>
        <v>0</v>
      </c>
      <c r="R19" s="362">
        <f t="shared" si="1"/>
        <v>0</v>
      </c>
    </row>
    <row r="20" spans="2:18" ht="12.75">
      <c r="B20" s="476"/>
      <c r="C20" s="478"/>
      <c r="D20" s="478"/>
      <c r="E20" s="478"/>
      <c r="F20" s="478"/>
      <c r="G20" s="478"/>
      <c r="H20" s="478"/>
      <c r="I20" s="478"/>
      <c r="J20" s="478"/>
      <c r="K20" s="373"/>
      <c r="L20" s="372"/>
      <c r="M20" s="360">
        <f>IF($G20&gt;0,VLOOKUP($G20,ICE_v2_Summary_Tables!$C$5:ICE_v2_Summary_Tables!$O$412,4,FALSE),0)</f>
        <v>0</v>
      </c>
      <c r="N20" s="360"/>
      <c r="O20" s="360">
        <f>IF($G20&gt;0,VLOOKUP($G20,ICE_v2_Summary_Tables!$C$5:ICE_v2_Summary_Tables!$O$412,7,FALSE),0)</f>
        <v>0</v>
      </c>
      <c r="P20" s="360"/>
      <c r="Q20" s="361">
        <f t="shared" si="0"/>
        <v>0</v>
      </c>
      <c r="R20" s="362">
        <f t="shared" si="1"/>
        <v>0</v>
      </c>
    </row>
    <row r="21" spans="2:18" ht="12.75">
      <c r="B21" s="476"/>
      <c r="C21" s="478"/>
      <c r="D21" s="478"/>
      <c r="E21" s="478"/>
      <c r="F21" s="478"/>
      <c r="G21" s="478"/>
      <c r="H21" s="478"/>
      <c r="I21" s="478"/>
      <c r="J21" s="478"/>
      <c r="K21" s="373"/>
      <c r="L21" s="372"/>
      <c r="M21" s="360">
        <f>IF($G21&gt;0,VLOOKUP($G21,ICE_v2_Summary_Tables!$C$5:ICE_v2_Summary_Tables!$O$412,4,FALSE),0)</f>
        <v>0</v>
      </c>
      <c r="N21" s="360"/>
      <c r="O21" s="360">
        <f>IF($G21&gt;0,VLOOKUP($G21,ICE_v2_Summary_Tables!$C$5:ICE_v2_Summary_Tables!$O$412,7,FALSE),0)</f>
        <v>0</v>
      </c>
      <c r="P21" s="360"/>
      <c r="Q21" s="361">
        <f t="shared" si="0"/>
        <v>0</v>
      </c>
      <c r="R21" s="362">
        <f t="shared" si="1"/>
        <v>0</v>
      </c>
    </row>
    <row r="22" spans="2:18" ht="12.75">
      <c r="B22" s="476"/>
      <c r="C22" s="478"/>
      <c r="D22" s="478"/>
      <c r="E22" s="478"/>
      <c r="F22" s="478"/>
      <c r="G22" s="478"/>
      <c r="H22" s="478"/>
      <c r="I22" s="478"/>
      <c r="J22" s="478"/>
      <c r="K22" s="373"/>
      <c r="L22" s="372"/>
      <c r="M22" s="360">
        <f>IF($G22&gt;0,VLOOKUP($G22,ICE_v2_Summary_Tables!$C$5:ICE_v2_Summary_Tables!$O$412,4,FALSE),0)</f>
        <v>0</v>
      </c>
      <c r="N22" s="360"/>
      <c r="O22" s="360">
        <f>IF($G22&gt;0,VLOOKUP($G22,ICE_v2_Summary_Tables!$C$5:ICE_v2_Summary_Tables!$O$412,7,FALSE),0)</f>
        <v>0</v>
      </c>
      <c r="P22" s="360"/>
      <c r="Q22" s="361">
        <f t="shared" si="0"/>
        <v>0</v>
      </c>
      <c r="R22" s="362">
        <f t="shared" si="1"/>
        <v>0</v>
      </c>
    </row>
    <row r="23" spans="2:18" ht="12.75">
      <c r="B23" s="476"/>
      <c r="C23" s="478"/>
      <c r="D23" s="478"/>
      <c r="E23" s="478"/>
      <c r="F23" s="478"/>
      <c r="G23" s="478"/>
      <c r="H23" s="478"/>
      <c r="I23" s="478"/>
      <c r="J23" s="478"/>
      <c r="K23" s="373"/>
      <c r="L23" s="372"/>
      <c r="M23" s="360">
        <f>IF($G23&gt;0,VLOOKUP($G23,ICE_v2_Summary_Tables!$C$5:ICE_v2_Summary_Tables!$O$412,4,FALSE),0)</f>
        <v>0</v>
      </c>
      <c r="N23" s="360"/>
      <c r="O23" s="360">
        <f>IF($G23&gt;0,VLOOKUP($G23,ICE_v2_Summary_Tables!$C$5:ICE_v2_Summary_Tables!$O$412,7,FALSE),0)</f>
        <v>0</v>
      </c>
      <c r="P23" s="360"/>
      <c r="Q23" s="361">
        <f t="shared" si="0"/>
        <v>0</v>
      </c>
      <c r="R23" s="362">
        <f t="shared" si="1"/>
        <v>0</v>
      </c>
    </row>
    <row r="24" spans="2:18" ht="12.75">
      <c r="B24" s="476"/>
      <c r="C24" s="478"/>
      <c r="D24" s="478"/>
      <c r="E24" s="478"/>
      <c r="F24" s="478"/>
      <c r="G24" s="478"/>
      <c r="H24" s="478"/>
      <c r="I24" s="478"/>
      <c r="J24" s="478"/>
      <c r="K24" s="373"/>
      <c r="L24" s="372"/>
      <c r="M24" s="360">
        <f>IF($G24&gt;0,VLOOKUP($G24,ICE_v2_Summary_Tables!$C$5:ICE_v2_Summary_Tables!$O$412,4,FALSE),0)</f>
        <v>0</v>
      </c>
      <c r="N24" s="360"/>
      <c r="O24" s="360">
        <f>IF($G24&gt;0,VLOOKUP($G24,ICE_v2_Summary_Tables!$C$5:ICE_v2_Summary_Tables!$O$412,7,FALSE),0)</f>
        <v>0</v>
      </c>
      <c r="P24" s="360"/>
      <c r="Q24" s="361">
        <f t="shared" si="0"/>
        <v>0</v>
      </c>
      <c r="R24" s="362">
        <f t="shared" si="1"/>
        <v>0</v>
      </c>
    </row>
    <row r="25" spans="2:18" ht="12.75">
      <c r="B25" s="476"/>
      <c r="C25" s="478"/>
      <c r="D25" s="478"/>
      <c r="E25" s="478"/>
      <c r="F25" s="478"/>
      <c r="G25" s="478"/>
      <c r="H25" s="478"/>
      <c r="I25" s="478"/>
      <c r="J25" s="478"/>
      <c r="K25" s="373"/>
      <c r="L25" s="372"/>
      <c r="M25" s="360">
        <f>IF($G25&gt;0,VLOOKUP($G25,ICE_v2_Summary_Tables!$C$5:ICE_v2_Summary_Tables!$O$412,4,FALSE),0)</f>
        <v>0</v>
      </c>
      <c r="N25" s="360"/>
      <c r="O25" s="360">
        <f>IF($G25&gt;0,VLOOKUP($G25,ICE_v2_Summary_Tables!$C$5:ICE_v2_Summary_Tables!$O$412,7,FALSE),0)</f>
        <v>0</v>
      </c>
      <c r="P25" s="360"/>
      <c r="Q25" s="361">
        <f t="shared" si="0"/>
        <v>0</v>
      </c>
      <c r="R25" s="362">
        <f t="shared" si="1"/>
        <v>0</v>
      </c>
    </row>
    <row r="26" spans="2:18" ht="12.75">
      <c r="B26" s="476"/>
      <c r="C26" s="478"/>
      <c r="D26" s="478"/>
      <c r="E26" s="478"/>
      <c r="F26" s="478"/>
      <c r="G26" s="478"/>
      <c r="H26" s="478"/>
      <c r="I26" s="478"/>
      <c r="J26" s="478"/>
      <c r="K26" s="373"/>
      <c r="L26" s="372"/>
      <c r="M26" s="360">
        <f>IF($G26&gt;0,VLOOKUP($G26,ICE_v2_Summary_Tables!$C$5:ICE_v2_Summary_Tables!$O$412,4,FALSE),0)</f>
        <v>0</v>
      </c>
      <c r="N26" s="360"/>
      <c r="O26" s="360">
        <f>IF($G26&gt;0,VLOOKUP($G26,ICE_v2_Summary_Tables!$C$5:ICE_v2_Summary_Tables!$O$412,7,FALSE),0)</f>
        <v>0</v>
      </c>
      <c r="P26" s="360"/>
      <c r="Q26" s="361">
        <f t="shared" si="0"/>
        <v>0</v>
      </c>
      <c r="R26" s="362">
        <f t="shared" si="1"/>
        <v>0</v>
      </c>
    </row>
    <row r="27" spans="2:18" ht="12.75">
      <c r="B27" s="476"/>
      <c r="C27" s="478"/>
      <c r="D27" s="478"/>
      <c r="E27" s="478"/>
      <c r="F27" s="478"/>
      <c r="G27" s="478"/>
      <c r="H27" s="478"/>
      <c r="I27" s="478"/>
      <c r="J27" s="478"/>
      <c r="K27" s="373"/>
      <c r="L27" s="372"/>
      <c r="M27" s="360">
        <f>IF($G27&gt;0,VLOOKUP($G27,ICE_v2_Summary_Tables!$C$5:ICE_v2_Summary_Tables!$O$412,4,FALSE),0)</f>
        <v>0</v>
      </c>
      <c r="N27" s="360"/>
      <c r="O27" s="360">
        <f>IF($G27&gt;0,VLOOKUP($G27,ICE_v2_Summary_Tables!$C$5:ICE_v2_Summary_Tables!$O$412,7,FALSE),0)</f>
        <v>0</v>
      </c>
      <c r="P27" s="360"/>
      <c r="Q27" s="361">
        <f t="shared" si="0"/>
        <v>0</v>
      </c>
      <c r="R27" s="362">
        <f t="shared" si="1"/>
        <v>0</v>
      </c>
    </row>
    <row r="28" spans="2:18" ht="12.75">
      <c r="B28" s="476"/>
      <c r="C28" s="478"/>
      <c r="D28" s="478"/>
      <c r="E28" s="478"/>
      <c r="F28" s="478"/>
      <c r="G28" s="478"/>
      <c r="H28" s="478"/>
      <c r="I28" s="478"/>
      <c r="J28" s="478"/>
      <c r="K28" s="373"/>
      <c r="L28" s="372"/>
      <c r="M28" s="360">
        <f>IF($G28&gt;0,VLOOKUP($G28,ICE_v2_Summary_Tables!$C$5:ICE_v2_Summary_Tables!$O$412,4,FALSE),0)</f>
        <v>0</v>
      </c>
      <c r="N28" s="360"/>
      <c r="O28" s="360">
        <f>IF($G28&gt;0,VLOOKUP($G28,ICE_v2_Summary_Tables!$C$5:ICE_v2_Summary_Tables!$O$412,7,FALSE),0)</f>
        <v>0</v>
      </c>
      <c r="P28" s="360"/>
      <c r="Q28" s="361">
        <f t="shared" si="0"/>
        <v>0</v>
      </c>
      <c r="R28" s="362">
        <f t="shared" si="1"/>
        <v>0</v>
      </c>
    </row>
    <row r="29" spans="2:18" ht="13.5" thickBot="1">
      <c r="B29" s="476"/>
      <c r="C29" s="479"/>
      <c r="D29" s="479"/>
      <c r="E29" s="479"/>
      <c r="F29" s="479"/>
      <c r="G29" s="479"/>
      <c r="H29" s="479"/>
      <c r="I29" s="479"/>
      <c r="J29" s="479"/>
      <c r="K29" s="375"/>
      <c r="L29" s="374"/>
      <c r="M29" s="363">
        <f>IF($G29&gt;0,VLOOKUP($G29,ICE_v2_Summary_Tables!$C$5:ICE_v2_Summary_Tables!$O$412,4,FALSE),0)</f>
        <v>0</v>
      </c>
      <c r="N29" s="363"/>
      <c r="O29" s="363">
        <f>IF($G29&gt;0,VLOOKUP($G29,ICE_v2_Summary_Tables!$C$5:ICE_v2_Summary_Tables!$O$412,7,FALSE),0)</f>
        <v>0</v>
      </c>
      <c r="P29" s="363"/>
      <c r="Q29" s="364">
        <f t="shared" si="0"/>
        <v>0</v>
      </c>
      <c r="R29" s="365">
        <f t="shared" si="1"/>
        <v>0</v>
      </c>
    </row>
    <row r="30" spans="2:18" ht="13.5" thickBot="1">
      <c r="B30" s="476"/>
      <c r="C30" s="484" t="s">
        <v>725</v>
      </c>
      <c r="D30" s="485"/>
      <c r="E30" s="485"/>
      <c r="F30" s="485"/>
      <c r="G30" s="485"/>
      <c r="H30" s="485"/>
      <c r="I30" s="485"/>
      <c r="J30" s="485"/>
      <c r="K30" s="485"/>
      <c r="L30" s="485"/>
      <c r="M30" s="485"/>
      <c r="N30" s="485"/>
      <c r="O30" s="485"/>
      <c r="P30" s="485"/>
      <c r="Q30" s="366" t="s">
        <v>723</v>
      </c>
      <c r="R30" s="367" t="s">
        <v>724</v>
      </c>
    </row>
    <row r="31" spans="2:18" ht="14.25" thickBot="1" thickTop="1">
      <c r="B31" s="477"/>
      <c r="C31" s="482" t="s">
        <v>722</v>
      </c>
      <c r="D31" s="483"/>
      <c r="E31" s="483"/>
      <c r="F31" s="483"/>
      <c r="G31" s="483"/>
      <c r="H31" s="483"/>
      <c r="I31" s="483"/>
      <c r="J31" s="483"/>
      <c r="K31" s="483"/>
      <c r="L31" s="483"/>
      <c r="M31" s="483"/>
      <c r="N31" s="483"/>
      <c r="O31" s="483"/>
      <c r="P31" s="483"/>
      <c r="Q31" s="368">
        <f>SUM($Q$2:$Q$21)</f>
        <v>96599.83227479263</v>
      </c>
      <c r="R31" s="369">
        <f>SUM($R$2:$R$21)</f>
        <v>6673.282121712913</v>
      </c>
    </row>
    <row r="32" spans="2:18" ht="12.75">
      <c r="B32" s="432"/>
      <c r="C32" s="432"/>
      <c r="D32" s="432"/>
      <c r="E32" s="432"/>
      <c r="F32" s="432"/>
      <c r="G32" s="432"/>
      <c r="H32" s="432"/>
      <c r="I32" s="432"/>
      <c r="J32" s="432"/>
      <c r="K32" s="432"/>
      <c r="L32" s="432"/>
      <c r="M32" s="432"/>
      <c r="N32" s="432"/>
      <c r="O32" s="432"/>
      <c r="P32" s="432"/>
      <c r="Q32" s="432"/>
      <c r="R32" s="432"/>
    </row>
    <row r="33" spans="2:18" ht="12.75">
      <c r="B33" s="432"/>
      <c r="C33" s="432"/>
      <c r="D33" s="432"/>
      <c r="E33" s="432"/>
      <c r="F33" s="432"/>
      <c r="G33" s="432"/>
      <c r="H33" s="432"/>
      <c r="I33" s="432"/>
      <c r="J33" s="432"/>
      <c r="K33" s="432"/>
      <c r="L33" s="432"/>
      <c r="M33" s="432"/>
      <c r="N33" s="432"/>
      <c r="O33" s="432"/>
      <c r="P33" s="432"/>
      <c r="Q33" s="432"/>
      <c r="R33" s="432"/>
    </row>
    <row r="34" spans="2:18" ht="12.75">
      <c r="B34" s="432"/>
      <c r="C34" s="432"/>
      <c r="D34" s="432"/>
      <c r="E34" s="432"/>
      <c r="F34" s="432"/>
      <c r="G34" s="432"/>
      <c r="H34" s="432"/>
      <c r="I34" s="432"/>
      <c r="J34" s="432"/>
      <c r="K34" s="432"/>
      <c r="L34" s="432"/>
      <c r="M34" s="432"/>
      <c r="N34" s="432"/>
      <c r="O34" s="432"/>
      <c r="P34" s="432"/>
      <c r="Q34" s="432"/>
      <c r="R34" s="432"/>
    </row>
    <row r="35" spans="2:18" ht="12.75">
      <c r="B35" s="432"/>
      <c r="C35" s="432"/>
      <c r="D35" s="432"/>
      <c r="E35" s="432"/>
      <c r="F35" s="432"/>
      <c r="G35" s="432"/>
      <c r="H35" s="432"/>
      <c r="I35" s="432"/>
      <c r="J35" s="432"/>
      <c r="K35" s="432"/>
      <c r="L35" s="432"/>
      <c r="M35" s="432"/>
      <c r="N35" s="432"/>
      <c r="O35" s="432"/>
      <c r="P35" s="432"/>
      <c r="Q35" s="432"/>
      <c r="R35" s="432"/>
    </row>
    <row r="36" spans="2:18" ht="12.75">
      <c r="B36" s="432"/>
      <c r="C36" s="432"/>
      <c r="D36" s="432"/>
      <c r="E36" s="432"/>
      <c r="F36" s="432"/>
      <c r="G36" s="432"/>
      <c r="H36" s="432"/>
      <c r="I36" s="432"/>
      <c r="J36" s="432"/>
      <c r="K36" s="432"/>
      <c r="L36" s="432"/>
      <c r="M36" s="432"/>
      <c r="N36" s="432"/>
      <c r="O36" s="432"/>
      <c r="P36" s="432"/>
      <c r="Q36" s="432"/>
      <c r="R36" s="432"/>
    </row>
    <row r="37" spans="2:18" ht="12.75">
      <c r="B37" s="432"/>
      <c r="C37" s="432"/>
      <c r="D37" s="432"/>
      <c r="E37" s="432"/>
      <c r="F37" s="432"/>
      <c r="G37" s="432"/>
      <c r="H37" s="432"/>
      <c r="I37" s="432"/>
      <c r="J37" s="432"/>
      <c r="K37" s="432"/>
      <c r="L37" s="432"/>
      <c r="M37" s="432"/>
      <c r="N37" s="432"/>
      <c r="O37" s="432"/>
      <c r="P37" s="432"/>
      <c r="Q37" s="432"/>
      <c r="R37" s="432"/>
    </row>
    <row r="38" spans="2:18" ht="12.75">
      <c r="B38" s="432"/>
      <c r="C38" s="432"/>
      <c r="D38" s="432"/>
      <c r="E38" s="432"/>
      <c r="F38" s="432"/>
      <c r="G38" s="432"/>
      <c r="H38" s="432"/>
      <c r="I38" s="432"/>
      <c r="J38" s="432"/>
      <c r="K38" s="432"/>
      <c r="L38" s="432"/>
      <c r="M38" s="432"/>
      <c r="N38" s="432"/>
      <c r="O38" s="432"/>
      <c r="P38" s="432"/>
      <c r="Q38" s="432"/>
      <c r="R38" s="432"/>
    </row>
    <row r="39" spans="2:18" ht="12.75">
      <c r="B39" s="432"/>
      <c r="C39" s="432"/>
      <c r="D39" s="432"/>
      <c r="E39" s="432"/>
      <c r="F39" s="432"/>
      <c r="G39" s="432"/>
      <c r="H39" s="432"/>
      <c r="I39" s="432"/>
      <c r="J39" s="432"/>
      <c r="K39" s="432"/>
      <c r="L39" s="432"/>
      <c r="M39" s="432"/>
      <c r="N39" s="432"/>
      <c r="O39" s="432"/>
      <c r="P39" s="432"/>
      <c r="Q39" s="432"/>
      <c r="R39" s="432"/>
    </row>
    <row r="40" spans="2:18" ht="12.75">
      <c r="B40" s="432"/>
      <c r="C40" s="432"/>
      <c r="D40" s="432"/>
      <c r="E40" s="432"/>
      <c r="F40" s="432"/>
      <c r="G40" s="432"/>
      <c r="H40" s="432"/>
      <c r="I40" s="432"/>
      <c r="J40" s="432"/>
      <c r="K40" s="432"/>
      <c r="L40" s="432"/>
      <c r="M40" s="432"/>
      <c r="N40" s="432"/>
      <c r="O40" s="432"/>
      <c r="P40" s="432"/>
      <c r="Q40" s="432"/>
      <c r="R40" s="432"/>
    </row>
    <row r="41" spans="2:18" ht="12.75">
      <c r="B41" s="432"/>
      <c r="C41" s="432"/>
      <c r="D41" s="432"/>
      <c r="E41" s="432"/>
      <c r="F41" s="432"/>
      <c r="G41" s="432"/>
      <c r="H41" s="432"/>
      <c r="I41" s="432"/>
      <c r="J41" s="432"/>
      <c r="K41" s="432"/>
      <c r="L41" s="432"/>
      <c r="M41" s="432"/>
      <c r="N41" s="432"/>
      <c r="O41" s="432"/>
      <c r="P41" s="432"/>
      <c r="Q41" s="432"/>
      <c r="R41" s="432"/>
    </row>
    <row r="42" spans="2:18" ht="12.75">
      <c r="B42" s="432"/>
      <c r="C42" s="432"/>
      <c r="D42" s="432"/>
      <c r="E42" s="432"/>
      <c r="F42" s="432"/>
      <c r="G42" s="432"/>
      <c r="H42" s="432"/>
      <c r="I42" s="432"/>
      <c r="J42" s="432"/>
      <c r="K42" s="432"/>
      <c r="L42" s="432"/>
      <c r="M42" s="432"/>
      <c r="N42" s="432"/>
      <c r="O42" s="432"/>
      <c r="P42" s="432"/>
      <c r="Q42" s="432"/>
      <c r="R42" s="432"/>
    </row>
    <row r="43" spans="2:18" ht="12.75">
      <c r="B43" s="432"/>
      <c r="C43" s="432"/>
      <c r="D43" s="432"/>
      <c r="E43" s="432"/>
      <c r="F43" s="432"/>
      <c r="G43" s="432"/>
      <c r="H43" s="432"/>
      <c r="I43" s="432"/>
      <c r="J43" s="432"/>
      <c r="K43" s="432"/>
      <c r="L43" s="432"/>
      <c r="M43" s="432"/>
      <c r="N43" s="432"/>
      <c r="O43" s="432"/>
      <c r="P43" s="432"/>
      <c r="Q43" s="432"/>
      <c r="R43" s="432"/>
    </row>
    <row r="44" spans="2:18" ht="12.75">
      <c r="B44" s="432"/>
      <c r="C44" s="432"/>
      <c r="D44" s="432"/>
      <c r="E44" s="432"/>
      <c r="F44" s="432"/>
      <c r="G44" s="432"/>
      <c r="H44" s="432"/>
      <c r="I44" s="432"/>
      <c r="J44" s="432"/>
      <c r="K44" s="432"/>
      <c r="L44" s="432"/>
      <c r="M44" s="432"/>
      <c r="N44" s="432"/>
      <c r="O44" s="432"/>
      <c r="P44" s="432"/>
      <c r="Q44" s="432"/>
      <c r="R44" s="432"/>
    </row>
    <row r="45" spans="2:18" ht="12.75">
      <c r="B45" s="432"/>
      <c r="C45" s="432"/>
      <c r="D45" s="432"/>
      <c r="E45" s="432"/>
      <c r="F45" s="432"/>
      <c r="G45" s="432"/>
      <c r="H45" s="432"/>
      <c r="I45" s="432"/>
      <c r="J45" s="432"/>
      <c r="K45" s="432"/>
      <c r="L45" s="432"/>
      <c r="M45" s="432"/>
      <c r="N45" s="432"/>
      <c r="O45" s="432"/>
      <c r="P45" s="432"/>
      <c r="Q45" s="432"/>
      <c r="R45" s="432"/>
    </row>
    <row r="46" spans="2:18" ht="12.75">
      <c r="B46" s="432"/>
      <c r="C46" s="432"/>
      <c r="D46" s="432"/>
      <c r="E46" s="432"/>
      <c r="F46" s="432"/>
      <c r="G46" s="432"/>
      <c r="H46" s="432"/>
      <c r="I46" s="432"/>
      <c r="J46" s="432"/>
      <c r="K46" s="432"/>
      <c r="L46" s="432"/>
      <c r="M46" s="432"/>
      <c r="N46" s="432"/>
      <c r="O46" s="432"/>
      <c r="P46" s="432"/>
      <c r="Q46" s="435"/>
      <c r="R46" s="432"/>
    </row>
    <row r="47" spans="2:18" ht="12.75">
      <c r="B47" s="432"/>
      <c r="C47" s="432"/>
      <c r="D47" s="432"/>
      <c r="E47" s="432"/>
      <c r="F47" s="432"/>
      <c r="G47" s="432"/>
      <c r="H47" s="432"/>
      <c r="I47" s="432"/>
      <c r="J47" s="432"/>
      <c r="K47" s="432"/>
      <c r="L47" s="432"/>
      <c r="M47" s="432"/>
      <c r="N47" s="432"/>
      <c r="O47" s="432"/>
      <c r="P47" s="432"/>
      <c r="Q47" s="432"/>
      <c r="R47" s="432"/>
    </row>
    <row r="48" spans="2:18" ht="12.75">
      <c r="B48" s="432"/>
      <c r="C48" s="432"/>
      <c r="D48" s="432"/>
      <c r="E48" s="432"/>
      <c r="F48" s="432"/>
      <c r="G48" s="432"/>
      <c r="H48" s="432"/>
      <c r="I48" s="432"/>
      <c r="J48" s="432"/>
      <c r="K48" s="432"/>
      <c r="L48" s="432"/>
      <c r="M48" s="432"/>
      <c r="N48" s="432"/>
      <c r="O48" s="432"/>
      <c r="P48" s="432"/>
      <c r="Q48" s="432"/>
      <c r="R48" s="432"/>
    </row>
    <row r="49" spans="2:18" ht="12.75">
      <c r="B49" s="432"/>
      <c r="C49" s="432"/>
      <c r="D49" s="432"/>
      <c r="E49" s="432"/>
      <c r="F49" s="432"/>
      <c r="G49" s="432"/>
      <c r="H49" s="432"/>
      <c r="I49" s="432"/>
      <c r="J49" s="432"/>
      <c r="K49" s="432"/>
      <c r="L49" s="432"/>
      <c r="M49" s="432"/>
      <c r="N49" s="432"/>
      <c r="O49" s="432"/>
      <c r="P49" s="432"/>
      <c r="Q49" s="432"/>
      <c r="R49" s="432"/>
    </row>
    <row r="50" spans="2:18" ht="12.75">
      <c r="B50" s="432"/>
      <c r="C50" s="432"/>
      <c r="D50" s="432"/>
      <c r="E50" s="432"/>
      <c r="F50" s="432"/>
      <c r="G50" s="432"/>
      <c r="H50" s="432"/>
      <c r="I50" s="432"/>
      <c r="J50" s="432"/>
      <c r="K50" s="432"/>
      <c r="L50" s="432"/>
      <c r="M50" s="432"/>
      <c r="N50" s="432"/>
      <c r="O50" s="432"/>
      <c r="P50" s="432"/>
      <c r="Q50" s="432"/>
      <c r="R50" s="432"/>
    </row>
    <row r="51" spans="2:18" ht="12.75">
      <c r="B51" s="432"/>
      <c r="C51" s="432"/>
      <c r="D51" s="432"/>
      <c r="E51" s="432"/>
      <c r="F51" s="432"/>
      <c r="G51" s="432"/>
      <c r="H51" s="432"/>
      <c r="I51" s="432"/>
      <c r="J51" s="432"/>
      <c r="K51" s="432"/>
      <c r="L51" s="432"/>
      <c r="M51" s="432"/>
      <c r="N51" s="432"/>
      <c r="O51" s="432"/>
      <c r="P51" s="432"/>
      <c r="Q51" s="432"/>
      <c r="R51" s="432"/>
    </row>
    <row r="52" spans="2:18" ht="12.75">
      <c r="B52" s="432"/>
      <c r="C52" s="432"/>
      <c r="D52" s="432"/>
      <c r="E52" s="432"/>
      <c r="F52" s="432"/>
      <c r="G52" s="432"/>
      <c r="H52" s="432"/>
      <c r="I52" s="432"/>
      <c r="J52" s="432"/>
      <c r="K52" s="432"/>
      <c r="L52" s="432"/>
      <c r="M52" s="432"/>
      <c r="N52" s="432"/>
      <c r="O52" s="432"/>
      <c r="P52" s="432"/>
      <c r="Q52" s="432"/>
      <c r="R52" s="432"/>
    </row>
    <row r="53" spans="2:18" ht="12.75">
      <c r="B53" s="432"/>
      <c r="C53" s="432"/>
      <c r="D53" s="432"/>
      <c r="E53" s="432"/>
      <c r="F53" s="432"/>
      <c r="G53" s="432"/>
      <c r="H53" s="432"/>
      <c r="I53" s="432"/>
      <c r="J53" s="432"/>
      <c r="K53" s="432"/>
      <c r="L53" s="432"/>
      <c r="M53" s="432"/>
      <c r="N53" s="432"/>
      <c r="O53" s="432"/>
      <c r="P53" s="432"/>
      <c r="Q53" s="432"/>
      <c r="R53" s="432"/>
    </row>
    <row r="54" spans="2:18" ht="12.75">
      <c r="B54" s="432"/>
      <c r="C54" s="432"/>
      <c r="D54" s="432"/>
      <c r="E54" s="432"/>
      <c r="F54" s="432"/>
      <c r="G54" s="432"/>
      <c r="H54" s="432"/>
      <c r="I54" s="432"/>
      <c r="J54" s="432"/>
      <c r="K54" s="432"/>
      <c r="L54" s="432"/>
      <c r="M54" s="432"/>
      <c r="N54" s="432"/>
      <c r="O54" s="432"/>
      <c r="P54" s="432"/>
      <c r="Q54" s="432"/>
      <c r="R54" s="432"/>
    </row>
    <row r="55" spans="2:18" ht="12.75">
      <c r="B55" s="432"/>
      <c r="C55" s="432"/>
      <c r="D55" s="432"/>
      <c r="E55" s="432"/>
      <c r="F55" s="432"/>
      <c r="G55" s="432"/>
      <c r="H55" s="432"/>
      <c r="I55" s="432"/>
      <c r="J55" s="432"/>
      <c r="K55" s="432"/>
      <c r="L55" s="432"/>
      <c r="M55" s="432"/>
      <c r="N55" s="432"/>
      <c r="O55" s="432"/>
      <c r="P55" s="432"/>
      <c r="Q55" s="432"/>
      <c r="R55" s="432"/>
    </row>
    <row r="56" spans="2:18" ht="12.75">
      <c r="B56" s="432"/>
      <c r="C56" s="432"/>
      <c r="D56" s="432"/>
      <c r="E56" s="432"/>
      <c r="F56" s="432"/>
      <c r="G56" s="432"/>
      <c r="H56" s="432"/>
      <c r="I56" s="432"/>
      <c r="J56" s="432"/>
      <c r="K56" s="432"/>
      <c r="L56" s="432"/>
      <c r="M56" s="432"/>
      <c r="N56" s="432"/>
      <c r="O56" s="432"/>
      <c r="P56" s="432"/>
      <c r="Q56" s="432"/>
      <c r="R56" s="432"/>
    </row>
    <row r="57" spans="2:18" ht="12.75">
      <c r="B57" s="432"/>
      <c r="C57" s="432"/>
      <c r="D57" s="432"/>
      <c r="E57" s="432"/>
      <c r="F57" s="432"/>
      <c r="G57" s="432"/>
      <c r="H57" s="432"/>
      <c r="I57" s="432"/>
      <c r="J57" s="432"/>
      <c r="K57" s="432"/>
      <c r="L57" s="432"/>
      <c r="M57" s="432"/>
      <c r="N57" s="432"/>
      <c r="O57" s="432"/>
      <c r="P57" s="432"/>
      <c r="Q57" s="432"/>
      <c r="R57" s="432"/>
    </row>
    <row r="58" spans="2:18" ht="12.75">
      <c r="B58" s="432"/>
      <c r="C58" s="432"/>
      <c r="D58" s="432"/>
      <c r="E58" s="432"/>
      <c r="F58" s="432"/>
      <c r="G58" s="432"/>
      <c r="H58" s="432"/>
      <c r="I58" s="432"/>
      <c r="J58" s="432"/>
      <c r="K58" s="432"/>
      <c r="L58" s="432"/>
      <c r="M58" s="432"/>
      <c r="N58" s="432"/>
      <c r="O58" s="432"/>
      <c r="P58" s="432"/>
      <c r="Q58" s="432"/>
      <c r="R58" s="432"/>
    </row>
    <row r="59" spans="2:18" ht="12.75">
      <c r="B59" s="432"/>
      <c r="C59" s="432"/>
      <c r="D59" s="432"/>
      <c r="E59" s="432"/>
      <c r="F59" s="432"/>
      <c r="G59" s="432"/>
      <c r="H59" s="432"/>
      <c r="I59" s="432"/>
      <c r="J59" s="432"/>
      <c r="K59" s="432"/>
      <c r="L59" s="432"/>
      <c r="M59" s="432"/>
      <c r="N59" s="432"/>
      <c r="O59" s="432"/>
      <c r="P59" s="432"/>
      <c r="Q59" s="432"/>
      <c r="R59" s="432"/>
    </row>
    <row r="60" spans="2:18" ht="12.75">
      <c r="B60" s="432"/>
      <c r="C60" s="432"/>
      <c r="D60" s="432"/>
      <c r="E60" s="432"/>
      <c r="F60" s="432"/>
      <c r="G60" s="432"/>
      <c r="H60" s="432"/>
      <c r="I60" s="432"/>
      <c r="J60" s="432"/>
      <c r="K60" s="432"/>
      <c r="L60" s="432"/>
      <c r="M60" s="432"/>
      <c r="N60" s="432"/>
      <c r="O60" s="432"/>
      <c r="P60" s="432"/>
      <c r="Q60" s="432"/>
      <c r="R60" s="432"/>
    </row>
    <row r="61" spans="2:18" ht="12.75">
      <c r="B61" s="432"/>
      <c r="C61" s="432"/>
      <c r="D61" s="432"/>
      <c r="E61" s="432"/>
      <c r="F61" s="432"/>
      <c r="G61" s="432"/>
      <c r="H61" s="432"/>
      <c r="I61" s="432"/>
      <c r="J61" s="432"/>
      <c r="K61" s="432"/>
      <c r="L61" s="432"/>
      <c r="M61" s="432"/>
      <c r="N61" s="432"/>
      <c r="O61" s="432"/>
      <c r="P61" s="432"/>
      <c r="Q61" s="432"/>
      <c r="R61" s="432"/>
    </row>
    <row r="62" spans="2:18" ht="12.75">
      <c r="B62" s="432"/>
      <c r="C62" s="432"/>
      <c r="D62" s="432"/>
      <c r="E62" s="432"/>
      <c r="F62" s="432"/>
      <c r="G62" s="432"/>
      <c r="H62" s="432"/>
      <c r="I62" s="432"/>
      <c r="J62" s="432"/>
      <c r="K62" s="432"/>
      <c r="L62" s="432"/>
      <c r="M62" s="432"/>
      <c r="N62" s="432"/>
      <c r="O62" s="432"/>
      <c r="P62" s="432"/>
      <c r="Q62" s="432"/>
      <c r="R62" s="432"/>
    </row>
    <row r="63" spans="2:18" ht="12.75">
      <c r="B63" s="432"/>
      <c r="C63" s="432"/>
      <c r="D63" s="432"/>
      <c r="E63" s="432"/>
      <c r="F63" s="432"/>
      <c r="G63" s="432"/>
      <c r="H63" s="432"/>
      <c r="I63" s="432"/>
      <c r="J63" s="432"/>
      <c r="K63" s="432"/>
      <c r="L63" s="432"/>
      <c r="M63" s="432"/>
      <c r="N63" s="432"/>
      <c r="O63" s="432"/>
      <c r="P63" s="432"/>
      <c r="Q63" s="432"/>
      <c r="R63" s="432"/>
    </row>
    <row r="64" spans="2:18" ht="12.75">
      <c r="B64" s="432"/>
      <c r="C64" s="432"/>
      <c r="D64" s="432"/>
      <c r="E64" s="432"/>
      <c r="F64" s="432"/>
      <c r="G64" s="432"/>
      <c r="H64" s="432"/>
      <c r="I64" s="432"/>
      <c r="J64" s="432"/>
      <c r="K64" s="432"/>
      <c r="L64" s="432"/>
      <c r="M64" s="432"/>
      <c r="N64" s="432"/>
      <c r="O64" s="432"/>
      <c r="P64" s="432"/>
      <c r="Q64" s="432"/>
      <c r="R64" s="432"/>
    </row>
    <row r="65" spans="2:18" ht="12.75">
      <c r="B65" s="432"/>
      <c r="C65" s="432"/>
      <c r="D65" s="432"/>
      <c r="E65" s="432"/>
      <c r="F65" s="432"/>
      <c r="G65" s="432"/>
      <c r="H65" s="432"/>
      <c r="I65" s="432"/>
      <c r="J65" s="432"/>
      <c r="K65" s="432"/>
      <c r="L65" s="432"/>
      <c r="M65" s="432"/>
      <c r="N65" s="432"/>
      <c r="O65" s="432"/>
      <c r="P65" s="432"/>
      <c r="Q65" s="432"/>
      <c r="R65" s="432"/>
    </row>
    <row r="66" spans="2:18" ht="12.75">
      <c r="B66" s="432"/>
      <c r="C66" s="432"/>
      <c r="D66" s="432"/>
      <c r="E66" s="432"/>
      <c r="F66" s="432"/>
      <c r="G66" s="432"/>
      <c r="H66" s="432"/>
      <c r="I66" s="432"/>
      <c r="J66" s="432"/>
      <c r="K66" s="432"/>
      <c r="L66" s="432"/>
      <c r="M66" s="432"/>
      <c r="N66" s="432"/>
      <c r="O66" s="432"/>
      <c r="P66" s="432"/>
      <c r="Q66" s="432"/>
      <c r="R66" s="432"/>
    </row>
    <row r="67" spans="2:18" ht="12.75">
      <c r="B67" s="432"/>
      <c r="C67" s="432"/>
      <c r="D67" s="432"/>
      <c r="E67" s="432"/>
      <c r="F67" s="432"/>
      <c r="G67" s="432"/>
      <c r="H67" s="432"/>
      <c r="I67" s="432"/>
      <c r="J67" s="432"/>
      <c r="K67" s="432"/>
      <c r="L67" s="432"/>
      <c r="M67" s="432"/>
      <c r="N67" s="432"/>
      <c r="O67" s="432"/>
      <c r="P67" s="432"/>
      <c r="Q67" s="432"/>
      <c r="R67" s="432"/>
    </row>
    <row r="68" spans="2:18" ht="12.75">
      <c r="B68" s="432"/>
      <c r="C68" s="432"/>
      <c r="D68" s="432"/>
      <c r="E68" s="432"/>
      <c r="F68" s="432"/>
      <c r="G68" s="432"/>
      <c r="H68" s="432"/>
      <c r="I68" s="432"/>
      <c r="J68" s="432"/>
      <c r="K68" s="432"/>
      <c r="L68" s="432"/>
      <c r="M68" s="432"/>
      <c r="N68" s="432"/>
      <c r="O68" s="432"/>
      <c r="P68" s="432"/>
      <c r="Q68" s="432"/>
      <c r="R68" s="432"/>
    </row>
    <row r="69" spans="2:18" ht="12.75">
      <c r="B69" s="432"/>
      <c r="C69" s="432"/>
      <c r="D69" s="432"/>
      <c r="E69" s="432"/>
      <c r="F69" s="432"/>
      <c r="G69" s="432"/>
      <c r="H69" s="432"/>
      <c r="I69" s="432"/>
      <c r="J69" s="432"/>
      <c r="K69" s="432"/>
      <c r="L69" s="432"/>
      <c r="M69" s="432"/>
      <c r="N69" s="432"/>
      <c r="O69" s="432"/>
      <c r="P69" s="432"/>
      <c r="Q69" s="432"/>
      <c r="R69" s="432"/>
    </row>
    <row r="70" spans="2:18" ht="12.75">
      <c r="B70" s="432"/>
      <c r="C70" s="432"/>
      <c r="D70" s="432"/>
      <c r="E70" s="432"/>
      <c r="F70" s="432"/>
      <c r="G70" s="432"/>
      <c r="H70" s="432"/>
      <c r="I70" s="432"/>
      <c r="J70" s="432"/>
      <c r="K70" s="432"/>
      <c r="L70" s="432"/>
      <c r="M70" s="432"/>
      <c r="N70" s="432"/>
      <c r="O70" s="432"/>
      <c r="P70" s="432"/>
      <c r="Q70" s="432"/>
      <c r="R70" s="432"/>
    </row>
    <row r="71" spans="2:18" ht="12.75">
      <c r="B71" s="432"/>
      <c r="C71" s="432"/>
      <c r="D71" s="432"/>
      <c r="E71" s="432"/>
      <c r="F71" s="432"/>
      <c r="G71" s="432"/>
      <c r="H71" s="432"/>
      <c r="I71" s="432"/>
      <c r="J71" s="432"/>
      <c r="K71" s="432"/>
      <c r="L71" s="432"/>
      <c r="M71" s="432"/>
      <c r="N71" s="432"/>
      <c r="O71" s="432"/>
      <c r="P71" s="432"/>
      <c r="Q71" s="432"/>
      <c r="R71" s="432"/>
    </row>
    <row r="72" spans="2:18" ht="12.75">
      <c r="B72" s="432"/>
      <c r="C72" s="432"/>
      <c r="D72" s="432"/>
      <c r="E72" s="432"/>
      <c r="F72" s="432"/>
      <c r="G72" s="432"/>
      <c r="H72" s="432"/>
      <c r="I72" s="432"/>
      <c r="J72" s="432"/>
      <c r="K72" s="432"/>
      <c r="L72" s="432"/>
      <c r="M72" s="432"/>
      <c r="N72" s="432"/>
      <c r="O72" s="432"/>
      <c r="P72" s="432"/>
      <c r="Q72" s="432"/>
      <c r="R72" s="432"/>
    </row>
    <row r="73" spans="2:18" ht="12.75">
      <c r="B73" s="432"/>
      <c r="C73" s="432"/>
      <c r="D73" s="432"/>
      <c r="E73" s="432"/>
      <c r="F73" s="432"/>
      <c r="G73" s="432"/>
      <c r="H73" s="432"/>
      <c r="I73" s="432"/>
      <c r="J73" s="432"/>
      <c r="K73" s="432"/>
      <c r="L73" s="432"/>
      <c r="M73" s="432"/>
      <c r="N73" s="432"/>
      <c r="O73" s="432"/>
      <c r="P73" s="432"/>
      <c r="Q73" s="432"/>
      <c r="R73" s="432"/>
    </row>
    <row r="74" spans="2:18" ht="12.75">
      <c r="B74" s="432"/>
      <c r="C74" s="432"/>
      <c r="D74" s="432"/>
      <c r="E74" s="432"/>
      <c r="F74" s="432"/>
      <c r="G74" s="432"/>
      <c r="H74" s="432"/>
      <c r="I74" s="432"/>
      <c r="J74" s="432"/>
      <c r="K74" s="432"/>
      <c r="L74" s="432"/>
      <c r="M74" s="432"/>
      <c r="N74" s="432"/>
      <c r="O74" s="432"/>
      <c r="P74" s="432"/>
      <c r="Q74" s="432"/>
      <c r="R74" s="432"/>
    </row>
    <row r="75" spans="2:18" ht="12.75">
      <c r="B75" s="432"/>
      <c r="C75" s="432"/>
      <c r="D75" s="432"/>
      <c r="E75" s="432"/>
      <c r="F75" s="432"/>
      <c r="G75" s="432"/>
      <c r="H75" s="432"/>
      <c r="I75" s="432"/>
      <c r="J75" s="432"/>
      <c r="K75" s="432"/>
      <c r="L75" s="432"/>
      <c r="M75" s="432"/>
      <c r="N75" s="432"/>
      <c r="O75" s="432"/>
      <c r="P75" s="432"/>
      <c r="Q75" s="432"/>
      <c r="R75" s="432"/>
    </row>
    <row r="76" spans="2:18" ht="12.75">
      <c r="B76" s="432"/>
      <c r="C76" s="432"/>
      <c r="D76" s="432"/>
      <c r="E76" s="432"/>
      <c r="F76" s="432"/>
      <c r="G76" s="432"/>
      <c r="H76" s="432"/>
      <c r="I76" s="432"/>
      <c r="J76" s="432"/>
      <c r="K76" s="432"/>
      <c r="L76" s="432"/>
      <c r="M76" s="432"/>
      <c r="N76" s="432"/>
      <c r="O76" s="432"/>
      <c r="P76" s="432"/>
      <c r="Q76" s="432"/>
      <c r="R76" s="432"/>
    </row>
    <row r="77" spans="2:18" ht="12.75">
      <c r="B77" s="432"/>
      <c r="C77" s="432"/>
      <c r="D77" s="432"/>
      <c r="E77" s="432"/>
      <c r="F77" s="432"/>
      <c r="G77" s="432"/>
      <c r="H77" s="432"/>
      <c r="I77" s="432"/>
      <c r="J77" s="432"/>
      <c r="K77" s="432"/>
      <c r="L77" s="432"/>
      <c r="M77" s="432"/>
      <c r="N77" s="432"/>
      <c r="O77" s="432"/>
      <c r="P77" s="432"/>
      <c r="Q77" s="432"/>
      <c r="R77" s="432"/>
    </row>
    <row r="78" spans="2:18" ht="12.75">
      <c r="B78" s="432"/>
      <c r="C78" s="432"/>
      <c r="D78" s="432"/>
      <c r="E78" s="432"/>
      <c r="F78" s="432"/>
      <c r="G78" s="432"/>
      <c r="H78" s="432"/>
      <c r="I78" s="432"/>
      <c r="J78" s="432"/>
      <c r="K78" s="432"/>
      <c r="L78" s="432"/>
      <c r="M78" s="432"/>
      <c r="N78" s="432"/>
      <c r="O78" s="432"/>
      <c r="P78" s="432"/>
      <c r="Q78" s="432"/>
      <c r="R78" s="432"/>
    </row>
    <row r="79" spans="2:18" ht="12.75">
      <c r="B79" s="432"/>
      <c r="C79" s="432"/>
      <c r="D79" s="432"/>
      <c r="E79" s="432"/>
      <c r="F79" s="432"/>
      <c r="G79" s="432"/>
      <c r="H79" s="432"/>
      <c r="I79" s="432"/>
      <c r="J79" s="432"/>
      <c r="K79" s="432"/>
      <c r="L79" s="432"/>
      <c r="M79" s="432"/>
      <c r="N79" s="432"/>
      <c r="O79" s="432"/>
      <c r="P79" s="432"/>
      <c r="Q79" s="432"/>
      <c r="R79" s="432"/>
    </row>
    <row r="80" spans="2:18" ht="12.75">
      <c r="B80" s="432"/>
      <c r="C80" s="432"/>
      <c r="D80" s="432"/>
      <c r="E80" s="432"/>
      <c r="F80" s="432"/>
      <c r="G80" s="432"/>
      <c r="H80" s="432"/>
      <c r="I80" s="432"/>
      <c r="J80" s="432"/>
      <c r="K80" s="432"/>
      <c r="L80" s="432"/>
      <c r="M80" s="432"/>
      <c r="N80" s="432"/>
      <c r="O80" s="432"/>
      <c r="P80" s="432"/>
      <c r="Q80" s="432"/>
      <c r="R80" s="432"/>
    </row>
    <row r="81" spans="2:18" ht="12.75">
      <c r="B81" s="432"/>
      <c r="C81" s="432"/>
      <c r="D81" s="432"/>
      <c r="E81" s="432"/>
      <c r="F81" s="432"/>
      <c r="G81" s="432"/>
      <c r="H81" s="432"/>
      <c r="I81" s="432"/>
      <c r="J81" s="432"/>
      <c r="K81" s="432"/>
      <c r="L81" s="432"/>
      <c r="M81" s="432"/>
      <c r="N81" s="432"/>
      <c r="O81" s="432"/>
      <c r="P81" s="432"/>
      <c r="Q81" s="432"/>
      <c r="R81" s="432"/>
    </row>
    <row r="82" spans="2:18" ht="12.75">
      <c r="B82" s="432"/>
      <c r="C82" s="432"/>
      <c r="D82" s="432"/>
      <c r="E82" s="432"/>
      <c r="F82" s="432"/>
      <c r="G82" s="432"/>
      <c r="H82" s="432"/>
      <c r="I82" s="432"/>
      <c r="J82" s="432"/>
      <c r="K82" s="432"/>
      <c r="L82" s="432"/>
      <c r="M82" s="432"/>
      <c r="N82" s="432"/>
      <c r="O82" s="432"/>
      <c r="P82" s="432"/>
      <c r="Q82" s="432"/>
      <c r="R82" s="432"/>
    </row>
    <row r="83" spans="2:18" ht="12.75">
      <c r="B83" s="432"/>
      <c r="C83" s="432"/>
      <c r="D83" s="432"/>
      <c r="E83" s="432"/>
      <c r="F83" s="432"/>
      <c r="G83" s="432"/>
      <c r="H83" s="432"/>
      <c r="I83" s="432"/>
      <c r="J83" s="432"/>
      <c r="K83" s="432"/>
      <c r="L83" s="432"/>
      <c r="M83" s="432"/>
      <c r="N83" s="432"/>
      <c r="O83" s="432"/>
      <c r="P83" s="432"/>
      <c r="Q83" s="432"/>
      <c r="R83" s="432"/>
    </row>
    <row r="84" spans="2:18" ht="12.75">
      <c r="B84" s="432"/>
      <c r="C84" s="432"/>
      <c r="D84" s="432"/>
      <c r="E84" s="432"/>
      <c r="F84" s="432"/>
      <c r="G84" s="432"/>
      <c r="H84" s="432"/>
      <c r="I84" s="432"/>
      <c r="J84" s="432"/>
      <c r="K84" s="432"/>
      <c r="L84" s="432"/>
      <c r="M84" s="432"/>
      <c r="N84" s="432"/>
      <c r="O84" s="432"/>
      <c r="P84" s="432"/>
      <c r="Q84" s="432"/>
      <c r="R84" s="432"/>
    </row>
    <row r="85" spans="2:18" ht="12.75">
      <c r="B85" s="432"/>
      <c r="C85" s="432"/>
      <c r="D85" s="432"/>
      <c r="E85" s="432"/>
      <c r="F85" s="432"/>
      <c r="G85" s="432"/>
      <c r="H85" s="432"/>
      <c r="I85" s="432"/>
      <c r="J85" s="432"/>
      <c r="K85" s="432"/>
      <c r="L85" s="432"/>
      <c r="M85" s="432"/>
      <c r="N85" s="432"/>
      <c r="O85" s="432"/>
      <c r="P85" s="432"/>
      <c r="Q85" s="432"/>
      <c r="R85" s="432"/>
    </row>
    <row r="86" spans="2:18" ht="12.75">
      <c r="B86" s="432"/>
      <c r="C86" s="432"/>
      <c r="D86" s="432"/>
      <c r="E86" s="432"/>
      <c r="F86" s="432"/>
      <c r="G86" s="432"/>
      <c r="H86" s="432"/>
      <c r="I86" s="432"/>
      <c r="J86" s="432"/>
      <c r="K86" s="432"/>
      <c r="L86" s="432"/>
      <c r="M86" s="432"/>
      <c r="N86" s="432"/>
      <c r="O86" s="432"/>
      <c r="P86" s="432"/>
      <c r="Q86" s="432"/>
      <c r="R86" s="432"/>
    </row>
    <row r="87" spans="2:18" ht="12.75">
      <c r="B87" s="432"/>
      <c r="C87" s="432"/>
      <c r="D87" s="432"/>
      <c r="E87" s="432"/>
      <c r="F87" s="432"/>
      <c r="G87" s="432"/>
      <c r="H87" s="432"/>
      <c r="I87" s="432"/>
      <c r="J87" s="432"/>
      <c r="K87" s="432"/>
      <c r="L87" s="432"/>
      <c r="M87" s="432"/>
      <c r="N87" s="432"/>
      <c r="O87" s="432"/>
      <c r="P87" s="432"/>
      <c r="Q87" s="432"/>
      <c r="R87" s="432"/>
    </row>
    <row r="88" spans="2:18" ht="12.75">
      <c r="B88" s="432"/>
      <c r="C88" s="432"/>
      <c r="D88" s="432"/>
      <c r="E88" s="432"/>
      <c r="F88" s="432"/>
      <c r="G88" s="432"/>
      <c r="H88" s="432"/>
      <c r="I88" s="432"/>
      <c r="J88" s="432"/>
      <c r="K88" s="432"/>
      <c r="L88" s="432"/>
      <c r="M88" s="432"/>
      <c r="N88" s="432"/>
      <c r="O88" s="432"/>
      <c r="P88" s="432"/>
      <c r="Q88" s="432"/>
      <c r="R88" s="432"/>
    </row>
    <row r="89" spans="2:18" ht="12.75">
      <c r="B89" s="432"/>
      <c r="C89" s="432"/>
      <c r="D89" s="432"/>
      <c r="E89" s="432"/>
      <c r="F89" s="432"/>
      <c r="G89" s="432"/>
      <c r="H89" s="432"/>
      <c r="I89" s="432"/>
      <c r="J89" s="432"/>
      <c r="K89" s="432"/>
      <c r="L89" s="432"/>
      <c r="M89" s="432"/>
      <c r="N89" s="432"/>
      <c r="O89" s="432"/>
      <c r="P89" s="432"/>
      <c r="Q89" s="432"/>
      <c r="R89" s="432"/>
    </row>
    <row r="90" spans="2:18" ht="12.75">
      <c r="B90" s="432"/>
      <c r="C90" s="432"/>
      <c r="D90" s="432"/>
      <c r="E90" s="432"/>
      <c r="F90" s="432"/>
      <c r="G90" s="432"/>
      <c r="H90" s="432"/>
      <c r="I90" s="432"/>
      <c r="J90" s="432"/>
      <c r="K90" s="432"/>
      <c r="L90" s="432"/>
      <c r="M90" s="432"/>
      <c r="N90" s="432"/>
      <c r="O90" s="432"/>
      <c r="P90" s="432"/>
      <c r="Q90" s="432"/>
      <c r="R90" s="432"/>
    </row>
    <row r="91" spans="2:18" ht="12.75">
      <c r="B91" s="432"/>
      <c r="C91" s="432"/>
      <c r="D91" s="432"/>
      <c r="E91" s="432"/>
      <c r="F91" s="432"/>
      <c r="G91" s="432"/>
      <c r="H91" s="432"/>
      <c r="I91" s="432"/>
      <c r="J91" s="432"/>
      <c r="K91" s="432"/>
      <c r="L91" s="432"/>
      <c r="M91" s="432"/>
      <c r="N91" s="432"/>
      <c r="O91" s="432"/>
      <c r="P91" s="432"/>
      <c r="Q91" s="432"/>
      <c r="R91" s="432"/>
    </row>
    <row r="92" spans="2:18" ht="12.75">
      <c r="B92" s="432"/>
      <c r="C92" s="432"/>
      <c r="D92" s="432"/>
      <c r="E92" s="432"/>
      <c r="F92" s="432"/>
      <c r="G92" s="432"/>
      <c r="H92" s="432"/>
      <c r="I92" s="432"/>
      <c r="J92" s="432"/>
      <c r="K92" s="432"/>
      <c r="L92" s="432"/>
      <c r="M92" s="432"/>
      <c r="N92" s="432"/>
      <c r="O92" s="432"/>
      <c r="P92" s="432"/>
      <c r="Q92" s="432"/>
      <c r="R92" s="432"/>
    </row>
    <row r="93" spans="2:18" ht="12.75">
      <c r="B93" s="432"/>
      <c r="C93" s="432"/>
      <c r="D93" s="432"/>
      <c r="E93" s="432"/>
      <c r="F93" s="432"/>
      <c r="G93" s="432"/>
      <c r="H93" s="432"/>
      <c r="I93" s="432"/>
      <c r="J93" s="432"/>
      <c r="K93" s="432"/>
      <c r="L93" s="432"/>
      <c r="M93" s="432"/>
      <c r="N93" s="432"/>
      <c r="O93" s="432"/>
      <c r="P93" s="432"/>
      <c r="Q93" s="432"/>
      <c r="R93" s="432"/>
    </row>
    <row r="94" spans="2:18" ht="12.75">
      <c r="B94" s="432"/>
      <c r="C94" s="432"/>
      <c r="D94" s="432"/>
      <c r="E94" s="432"/>
      <c r="F94" s="432"/>
      <c r="G94" s="432"/>
      <c r="H94" s="432"/>
      <c r="I94" s="432"/>
      <c r="J94" s="432"/>
      <c r="K94" s="432"/>
      <c r="L94" s="432"/>
      <c r="M94" s="432"/>
      <c r="N94" s="432"/>
      <c r="O94" s="432"/>
      <c r="P94" s="432"/>
      <c r="Q94" s="432"/>
      <c r="R94" s="432"/>
    </row>
    <row r="95" spans="2:18" ht="12.75">
      <c r="B95" s="432"/>
      <c r="C95" s="432"/>
      <c r="D95" s="432"/>
      <c r="E95" s="432"/>
      <c r="F95" s="432"/>
      <c r="G95" s="432"/>
      <c r="H95" s="432"/>
      <c r="I95" s="432"/>
      <c r="J95" s="432"/>
      <c r="K95" s="432"/>
      <c r="L95" s="432"/>
      <c r="M95" s="432"/>
      <c r="N95" s="432"/>
      <c r="O95" s="432"/>
      <c r="P95" s="432"/>
      <c r="Q95" s="432"/>
      <c r="R95" s="432"/>
    </row>
    <row r="96" spans="2:18" ht="12.75">
      <c r="B96" s="432"/>
      <c r="C96" s="432"/>
      <c r="D96" s="432"/>
      <c r="E96" s="432"/>
      <c r="F96" s="432"/>
      <c r="G96" s="432"/>
      <c r="H96" s="432"/>
      <c r="I96" s="432"/>
      <c r="J96" s="432"/>
      <c r="K96" s="432"/>
      <c r="L96" s="432"/>
      <c r="M96" s="432"/>
      <c r="N96" s="432"/>
      <c r="O96" s="432"/>
      <c r="P96" s="432"/>
      <c r="Q96" s="432"/>
      <c r="R96" s="432"/>
    </row>
    <row r="97" spans="2:18" ht="12.75">
      <c r="B97" s="432"/>
      <c r="C97" s="432"/>
      <c r="D97" s="432"/>
      <c r="E97" s="432"/>
      <c r="F97" s="432"/>
      <c r="G97" s="432"/>
      <c r="H97" s="432"/>
      <c r="I97" s="432"/>
      <c r="J97" s="432"/>
      <c r="K97" s="432"/>
      <c r="L97" s="432"/>
      <c r="M97" s="432"/>
      <c r="N97" s="432"/>
      <c r="O97" s="432"/>
      <c r="P97" s="432"/>
      <c r="Q97" s="432"/>
      <c r="R97" s="432"/>
    </row>
    <row r="98" spans="2:18" ht="12.75">
      <c r="B98" s="432"/>
      <c r="C98" s="432"/>
      <c r="D98" s="432"/>
      <c r="E98" s="432"/>
      <c r="F98" s="432"/>
      <c r="G98" s="432"/>
      <c r="H98" s="432"/>
      <c r="I98" s="432"/>
      <c r="J98" s="432"/>
      <c r="K98" s="432"/>
      <c r="L98" s="432"/>
      <c r="M98" s="432"/>
      <c r="N98" s="432"/>
      <c r="O98" s="432"/>
      <c r="P98" s="432"/>
      <c r="Q98" s="432"/>
      <c r="R98" s="432"/>
    </row>
    <row r="99" spans="2:18" ht="12.75">
      <c r="B99" s="432"/>
      <c r="C99" s="432"/>
      <c r="D99" s="432"/>
      <c r="E99" s="432"/>
      <c r="F99" s="432"/>
      <c r="G99" s="432"/>
      <c r="H99" s="432"/>
      <c r="I99" s="432"/>
      <c r="J99" s="432"/>
      <c r="K99" s="432"/>
      <c r="L99" s="432"/>
      <c r="M99" s="432"/>
      <c r="N99" s="432"/>
      <c r="O99" s="432"/>
      <c r="P99" s="432"/>
      <c r="Q99" s="432"/>
      <c r="R99" s="432"/>
    </row>
    <row r="100" spans="2:18" ht="12.75">
      <c r="B100" s="432"/>
      <c r="C100" s="432"/>
      <c r="D100" s="432"/>
      <c r="E100" s="432"/>
      <c r="F100" s="432"/>
      <c r="G100" s="432"/>
      <c r="H100" s="432"/>
      <c r="I100" s="432"/>
      <c r="J100" s="432"/>
      <c r="K100" s="432"/>
      <c r="L100" s="432"/>
      <c r="M100" s="432"/>
      <c r="N100" s="432"/>
      <c r="O100" s="432"/>
      <c r="P100" s="432"/>
      <c r="Q100" s="432"/>
      <c r="R100" s="432"/>
    </row>
    <row r="101" spans="2:18" ht="12.75">
      <c r="B101" s="432"/>
      <c r="C101" s="432"/>
      <c r="D101" s="432"/>
      <c r="E101" s="432"/>
      <c r="F101" s="432"/>
      <c r="G101" s="432"/>
      <c r="H101" s="432"/>
      <c r="I101" s="432"/>
      <c r="J101" s="432"/>
      <c r="K101" s="432"/>
      <c r="L101" s="432"/>
      <c r="M101" s="432"/>
      <c r="N101" s="432"/>
      <c r="O101" s="432"/>
      <c r="P101" s="432"/>
      <c r="Q101" s="432"/>
      <c r="R101" s="432"/>
    </row>
    <row r="102" spans="2:18" ht="12.75">
      <c r="B102" s="432"/>
      <c r="C102" s="432"/>
      <c r="D102" s="432"/>
      <c r="E102" s="432"/>
      <c r="F102" s="432"/>
      <c r="G102" s="432"/>
      <c r="H102" s="432"/>
      <c r="I102" s="432"/>
      <c r="J102" s="432"/>
      <c r="K102" s="432"/>
      <c r="L102" s="432"/>
      <c r="M102" s="432"/>
      <c r="N102" s="432"/>
      <c r="O102" s="432"/>
      <c r="P102" s="432"/>
      <c r="Q102" s="432"/>
      <c r="R102" s="432"/>
    </row>
    <row r="103" spans="2:18" ht="12.75">
      <c r="B103" s="432"/>
      <c r="C103" s="432"/>
      <c r="D103" s="432"/>
      <c r="E103" s="432"/>
      <c r="F103" s="432"/>
      <c r="G103" s="432"/>
      <c r="H103" s="432"/>
      <c r="I103" s="432"/>
      <c r="J103" s="432"/>
      <c r="K103" s="432"/>
      <c r="L103" s="432"/>
      <c r="M103" s="432"/>
      <c r="N103" s="432"/>
      <c r="O103" s="432"/>
      <c r="P103" s="432"/>
      <c r="Q103" s="432"/>
      <c r="R103" s="432"/>
    </row>
    <row r="104" spans="2:18" ht="12.75">
      <c r="B104" s="432"/>
      <c r="C104" s="432"/>
      <c r="D104" s="432"/>
      <c r="E104" s="432"/>
      <c r="F104" s="432"/>
      <c r="G104" s="432"/>
      <c r="H104" s="432"/>
      <c r="I104" s="432"/>
      <c r="J104" s="432"/>
      <c r="K104" s="432"/>
      <c r="L104" s="432"/>
      <c r="M104" s="432"/>
      <c r="N104" s="432"/>
      <c r="O104" s="432"/>
      <c r="P104" s="432"/>
      <c r="Q104" s="432"/>
      <c r="R104" s="432"/>
    </row>
    <row r="105" spans="2:18" ht="12.75">
      <c r="B105" s="432"/>
      <c r="C105" s="432"/>
      <c r="D105" s="432"/>
      <c r="E105" s="432"/>
      <c r="F105" s="432"/>
      <c r="G105" s="432"/>
      <c r="H105" s="432"/>
      <c r="I105" s="432"/>
      <c r="J105" s="432"/>
      <c r="K105" s="432"/>
      <c r="L105" s="432"/>
      <c r="M105" s="432"/>
      <c r="N105" s="432"/>
      <c r="O105" s="432"/>
      <c r="P105" s="432"/>
      <c r="Q105" s="432"/>
      <c r="R105" s="432"/>
    </row>
    <row r="106" spans="2:18" ht="12.75">
      <c r="B106" s="432"/>
      <c r="C106" s="432"/>
      <c r="D106" s="432"/>
      <c r="E106" s="432"/>
      <c r="F106" s="432"/>
      <c r="G106" s="432"/>
      <c r="H106" s="432"/>
      <c r="I106" s="432"/>
      <c r="J106" s="432"/>
      <c r="K106" s="432"/>
      <c r="L106" s="432"/>
      <c r="M106" s="432"/>
      <c r="N106" s="432"/>
      <c r="O106" s="432"/>
      <c r="P106" s="432"/>
      <c r="Q106" s="432"/>
      <c r="R106" s="432"/>
    </row>
    <row r="107" spans="2:18" ht="12.75">
      <c r="B107" s="432"/>
      <c r="C107" s="432"/>
      <c r="D107" s="432"/>
      <c r="E107" s="432"/>
      <c r="F107" s="432"/>
      <c r="G107" s="432"/>
      <c r="H107" s="432"/>
      <c r="I107" s="432"/>
      <c r="J107" s="432"/>
      <c r="K107" s="432"/>
      <c r="L107" s="432"/>
      <c r="M107" s="432"/>
      <c r="N107" s="432"/>
      <c r="O107" s="432"/>
      <c r="P107" s="432"/>
      <c r="Q107" s="432"/>
      <c r="R107" s="432"/>
    </row>
    <row r="108" spans="2:18" ht="12.75">
      <c r="B108" s="432"/>
      <c r="C108" s="432"/>
      <c r="D108" s="432"/>
      <c r="E108" s="432"/>
      <c r="F108" s="432"/>
      <c r="G108" s="432"/>
      <c r="H108" s="432"/>
      <c r="I108" s="432"/>
      <c r="J108" s="432"/>
      <c r="K108" s="432"/>
      <c r="L108" s="432"/>
      <c r="M108" s="432"/>
      <c r="N108" s="432"/>
      <c r="O108" s="432"/>
      <c r="P108" s="432"/>
      <c r="Q108" s="432"/>
      <c r="R108" s="432"/>
    </row>
    <row r="109" spans="2:18" ht="12.75">
      <c r="B109" s="432"/>
      <c r="C109" s="432"/>
      <c r="D109" s="432"/>
      <c r="E109" s="432"/>
      <c r="F109" s="432"/>
      <c r="G109" s="432"/>
      <c r="H109" s="432"/>
      <c r="I109" s="432"/>
      <c r="J109" s="432"/>
      <c r="K109" s="432"/>
      <c r="L109" s="432"/>
      <c r="M109" s="432"/>
      <c r="N109" s="432"/>
      <c r="O109" s="432"/>
      <c r="P109" s="432"/>
      <c r="Q109" s="432"/>
      <c r="R109" s="432"/>
    </row>
    <row r="110" spans="2:18" ht="12.75">
      <c r="B110" s="432"/>
      <c r="C110" s="432"/>
      <c r="D110" s="432"/>
      <c r="E110" s="432"/>
      <c r="F110" s="432"/>
      <c r="G110" s="432"/>
      <c r="H110" s="432"/>
      <c r="I110" s="432"/>
      <c r="J110" s="432"/>
      <c r="K110" s="432"/>
      <c r="L110" s="432"/>
      <c r="M110" s="432"/>
      <c r="N110" s="432"/>
      <c r="O110" s="432"/>
      <c r="P110" s="432"/>
      <c r="Q110" s="432"/>
      <c r="R110" s="432"/>
    </row>
    <row r="111" spans="2:18" ht="12.75">
      <c r="B111" s="432"/>
      <c r="C111" s="432"/>
      <c r="D111" s="432"/>
      <c r="E111" s="432"/>
      <c r="F111" s="432"/>
      <c r="G111" s="432"/>
      <c r="H111" s="432"/>
      <c r="I111" s="432"/>
      <c r="J111" s="432"/>
      <c r="K111" s="432"/>
      <c r="L111" s="432"/>
      <c r="M111" s="432"/>
      <c r="N111" s="432"/>
      <c r="O111" s="432"/>
      <c r="P111" s="432"/>
      <c r="Q111" s="432"/>
      <c r="R111" s="432"/>
    </row>
    <row r="112" spans="2:18" ht="12.75">
      <c r="B112" s="432"/>
      <c r="C112" s="432"/>
      <c r="D112" s="432"/>
      <c r="E112" s="432"/>
      <c r="F112" s="432"/>
      <c r="G112" s="432"/>
      <c r="H112" s="432"/>
      <c r="I112" s="432"/>
      <c r="J112" s="432"/>
      <c r="K112" s="432"/>
      <c r="L112" s="432"/>
      <c r="M112" s="432"/>
      <c r="N112" s="432"/>
      <c r="O112" s="432"/>
      <c r="P112" s="432"/>
      <c r="Q112" s="432"/>
      <c r="R112" s="432"/>
    </row>
    <row r="113" spans="2:18" ht="12.75">
      <c r="B113" s="432"/>
      <c r="C113" s="432"/>
      <c r="D113" s="432"/>
      <c r="E113" s="432"/>
      <c r="F113" s="432"/>
      <c r="G113" s="432"/>
      <c r="H113" s="432"/>
      <c r="I113" s="432"/>
      <c r="J113" s="432"/>
      <c r="K113" s="432"/>
      <c r="L113" s="432"/>
      <c r="M113" s="432"/>
      <c r="N113" s="432"/>
      <c r="O113" s="432"/>
      <c r="P113" s="432"/>
      <c r="Q113" s="432"/>
      <c r="R113" s="432"/>
    </row>
    <row r="114" spans="2:18" ht="12.75">
      <c r="B114" s="432"/>
      <c r="C114" s="432"/>
      <c r="D114" s="432"/>
      <c r="E114" s="432"/>
      <c r="F114" s="432"/>
      <c r="G114" s="432"/>
      <c r="H114" s="432"/>
      <c r="I114" s="432"/>
      <c r="J114" s="432"/>
      <c r="K114" s="432"/>
      <c r="L114" s="432"/>
      <c r="M114" s="432"/>
      <c r="N114" s="432"/>
      <c r="O114" s="432"/>
      <c r="P114" s="432"/>
      <c r="Q114" s="432"/>
      <c r="R114" s="432"/>
    </row>
    <row r="115" spans="2:18" ht="12.75">
      <c r="B115" s="432"/>
      <c r="C115" s="432"/>
      <c r="D115" s="432"/>
      <c r="E115" s="432"/>
      <c r="F115" s="432"/>
      <c r="G115" s="432"/>
      <c r="H115" s="432"/>
      <c r="I115" s="432"/>
      <c r="J115" s="432"/>
      <c r="K115" s="432"/>
      <c r="L115" s="432"/>
      <c r="M115" s="432"/>
      <c r="N115" s="432"/>
      <c r="O115" s="432"/>
      <c r="P115" s="432"/>
      <c r="Q115" s="432"/>
      <c r="R115" s="432"/>
    </row>
    <row r="116" spans="2:18" ht="12.75">
      <c r="B116" s="432"/>
      <c r="C116" s="432"/>
      <c r="D116" s="432"/>
      <c r="E116" s="432"/>
      <c r="F116" s="432"/>
      <c r="G116" s="432"/>
      <c r="H116" s="432"/>
      <c r="I116" s="432"/>
      <c r="J116" s="432"/>
      <c r="K116" s="432"/>
      <c r="L116" s="432"/>
      <c r="M116" s="432"/>
      <c r="N116" s="432"/>
      <c r="O116" s="432"/>
      <c r="P116" s="432"/>
      <c r="Q116" s="432"/>
      <c r="R116" s="432"/>
    </row>
    <row r="117" spans="2:18" ht="12.75">
      <c r="B117" s="432"/>
      <c r="C117" s="432"/>
      <c r="D117" s="432"/>
      <c r="E117" s="432"/>
      <c r="F117" s="432"/>
      <c r="G117" s="432"/>
      <c r="H117" s="432"/>
      <c r="I117" s="432"/>
      <c r="J117" s="432"/>
      <c r="K117" s="432"/>
      <c r="L117" s="432"/>
      <c r="M117" s="432"/>
      <c r="N117" s="432"/>
      <c r="O117" s="432"/>
      <c r="P117" s="432"/>
      <c r="Q117" s="432"/>
      <c r="R117" s="432"/>
    </row>
    <row r="118" spans="2:18" ht="12.75">
      <c r="B118" s="432"/>
      <c r="C118" s="432"/>
      <c r="D118" s="432"/>
      <c r="E118" s="432"/>
      <c r="F118" s="432"/>
      <c r="G118" s="432"/>
      <c r="H118" s="432"/>
      <c r="I118" s="432"/>
      <c r="J118" s="432"/>
      <c r="K118" s="432"/>
      <c r="L118" s="432"/>
      <c r="M118" s="432"/>
      <c r="N118" s="432"/>
      <c r="O118" s="432"/>
      <c r="P118" s="432"/>
      <c r="Q118" s="432"/>
      <c r="R118" s="432"/>
    </row>
    <row r="119" spans="2:18" ht="12.75">
      <c r="B119" s="432"/>
      <c r="C119" s="432"/>
      <c r="D119" s="432"/>
      <c r="E119" s="432"/>
      <c r="F119" s="432"/>
      <c r="G119" s="432"/>
      <c r="H119" s="432"/>
      <c r="I119" s="432"/>
      <c r="J119" s="432"/>
      <c r="K119" s="432"/>
      <c r="L119" s="432"/>
      <c r="M119" s="432"/>
      <c r="N119" s="432"/>
      <c r="O119" s="432"/>
      <c r="P119" s="432"/>
      <c r="Q119" s="432"/>
      <c r="R119" s="432"/>
    </row>
    <row r="120" spans="2:18" ht="12.75">
      <c r="B120" s="432"/>
      <c r="C120" s="432"/>
      <c r="D120" s="432"/>
      <c r="E120" s="432"/>
      <c r="F120" s="432"/>
      <c r="G120" s="432"/>
      <c r="H120" s="432"/>
      <c r="I120" s="432"/>
      <c r="J120" s="432"/>
      <c r="K120" s="432"/>
      <c r="L120" s="432"/>
      <c r="M120" s="432"/>
      <c r="N120" s="432"/>
      <c r="O120" s="432"/>
      <c r="P120" s="432"/>
      <c r="Q120" s="432"/>
      <c r="R120" s="432"/>
    </row>
    <row r="121" spans="2:18" ht="12.75">
      <c r="B121" s="432"/>
      <c r="C121" s="432"/>
      <c r="D121" s="432"/>
      <c r="E121" s="432"/>
      <c r="F121" s="432"/>
      <c r="G121" s="432"/>
      <c r="H121" s="432"/>
      <c r="I121" s="432"/>
      <c r="J121" s="432"/>
      <c r="K121" s="432"/>
      <c r="L121" s="432"/>
      <c r="M121" s="432"/>
      <c r="N121" s="432"/>
      <c r="O121" s="432"/>
      <c r="P121" s="432"/>
      <c r="Q121" s="432"/>
      <c r="R121" s="432"/>
    </row>
    <row r="122" spans="2:18" ht="12.75">
      <c r="B122" s="432"/>
      <c r="C122" s="432"/>
      <c r="D122" s="432"/>
      <c r="E122" s="432"/>
      <c r="F122" s="432"/>
      <c r="G122" s="432"/>
      <c r="H122" s="432"/>
      <c r="I122" s="432"/>
      <c r="J122" s="432"/>
      <c r="K122" s="432"/>
      <c r="L122" s="432"/>
      <c r="M122" s="432"/>
      <c r="N122" s="432"/>
      <c r="O122" s="432"/>
      <c r="P122" s="432"/>
      <c r="Q122" s="432"/>
      <c r="R122" s="432"/>
    </row>
    <row r="123" spans="2:18" ht="12.75">
      <c r="B123" s="432"/>
      <c r="C123" s="432"/>
      <c r="D123" s="432"/>
      <c r="E123" s="432"/>
      <c r="F123" s="432"/>
      <c r="G123" s="432"/>
      <c r="H123" s="432"/>
      <c r="I123" s="432"/>
      <c r="J123" s="432"/>
      <c r="K123" s="432"/>
      <c r="L123" s="432"/>
      <c r="M123" s="432"/>
      <c r="N123" s="432"/>
      <c r="O123" s="432"/>
      <c r="P123" s="432"/>
      <c r="Q123" s="432"/>
      <c r="R123" s="432"/>
    </row>
    <row r="124" spans="2:18" ht="12.75">
      <c r="B124" s="432"/>
      <c r="C124" s="432"/>
      <c r="D124" s="432"/>
      <c r="E124" s="432"/>
      <c r="F124" s="432"/>
      <c r="G124" s="432"/>
      <c r="H124" s="432"/>
      <c r="I124" s="432"/>
      <c r="J124" s="432"/>
      <c r="K124" s="432"/>
      <c r="L124" s="432"/>
      <c r="M124" s="432"/>
      <c r="N124" s="432"/>
      <c r="O124" s="432"/>
      <c r="P124" s="432"/>
      <c r="Q124" s="432"/>
      <c r="R124" s="432"/>
    </row>
    <row r="125" spans="2:18" ht="12.75">
      <c r="B125" s="432"/>
      <c r="C125" s="432"/>
      <c r="D125" s="432"/>
      <c r="E125" s="432"/>
      <c r="F125" s="432"/>
      <c r="G125" s="432"/>
      <c r="H125" s="432"/>
      <c r="I125" s="432"/>
      <c r="J125" s="432"/>
      <c r="K125" s="432"/>
      <c r="L125" s="432"/>
      <c r="M125" s="432"/>
      <c r="N125" s="432"/>
      <c r="O125" s="432"/>
      <c r="P125" s="432"/>
      <c r="Q125" s="432"/>
      <c r="R125" s="432"/>
    </row>
    <row r="126" spans="2:18" ht="12.75">
      <c r="B126" s="432"/>
      <c r="C126" s="432"/>
      <c r="D126" s="432"/>
      <c r="E126" s="432"/>
      <c r="F126" s="432"/>
      <c r="G126" s="432"/>
      <c r="H126" s="432"/>
      <c r="I126" s="432"/>
      <c r="J126" s="432"/>
      <c r="K126" s="432"/>
      <c r="L126" s="432"/>
      <c r="M126" s="432"/>
      <c r="N126" s="432"/>
      <c r="O126" s="432"/>
      <c r="P126" s="432"/>
      <c r="Q126" s="432"/>
      <c r="R126" s="432"/>
    </row>
    <row r="127" spans="2:18" ht="12.75">
      <c r="B127" s="432"/>
      <c r="C127" s="432"/>
      <c r="D127" s="432"/>
      <c r="E127" s="432"/>
      <c r="F127" s="432"/>
      <c r="G127" s="432"/>
      <c r="H127" s="432"/>
      <c r="I127" s="432"/>
      <c r="J127" s="432"/>
      <c r="K127" s="432"/>
      <c r="L127" s="432"/>
      <c r="M127" s="432"/>
      <c r="N127" s="432"/>
      <c r="O127" s="432"/>
      <c r="P127" s="432"/>
      <c r="Q127" s="432"/>
      <c r="R127" s="432"/>
    </row>
    <row r="128" spans="2:18" ht="12.75">
      <c r="B128" s="432"/>
      <c r="C128" s="432"/>
      <c r="D128" s="432"/>
      <c r="E128" s="432"/>
      <c r="F128" s="432"/>
      <c r="G128" s="432"/>
      <c r="H128" s="432"/>
      <c r="I128" s="432"/>
      <c r="J128" s="432"/>
      <c r="K128" s="432"/>
      <c r="L128" s="432"/>
      <c r="M128" s="432"/>
      <c r="N128" s="432"/>
      <c r="O128" s="432"/>
      <c r="P128" s="432"/>
      <c r="Q128" s="432"/>
      <c r="R128" s="432"/>
    </row>
    <row r="129" spans="2:18" ht="12.75">
      <c r="B129" s="432"/>
      <c r="C129" s="432"/>
      <c r="D129" s="432"/>
      <c r="E129" s="432"/>
      <c r="F129" s="432"/>
      <c r="G129" s="432"/>
      <c r="H129" s="432"/>
      <c r="I129" s="432"/>
      <c r="J129" s="432"/>
      <c r="K129" s="432"/>
      <c r="L129" s="432"/>
      <c r="M129" s="432"/>
      <c r="N129" s="432"/>
      <c r="O129" s="432"/>
      <c r="P129" s="432"/>
      <c r="Q129" s="432"/>
      <c r="R129" s="432"/>
    </row>
    <row r="130" spans="2:18" ht="12.75">
      <c r="B130" s="432"/>
      <c r="C130" s="432"/>
      <c r="D130" s="432"/>
      <c r="E130" s="432"/>
      <c r="F130" s="432"/>
      <c r="G130" s="432"/>
      <c r="H130" s="432"/>
      <c r="I130" s="432"/>
      <c r="J130" s="432"/>
      <c r="K130" s="432"/>
      <c r="L130" s="432"/>
      <c r="M130" s="432"/>
      <c r="N130" s="432"/>
      <c r="O130" s="432"/>
      <c r="P130" s="432"/>
      <c r="Q130" s="432"/>
      <c r="R130" s="432"/>
    </row>
    <row r="131" spans="2:18" ht="12.75">
      <c r="B131" s="432"/>
      <c r="C131" s="432"/>
      <c r="D131" s="432"/>
      <c r="E131" s="432"/>
      <c r="F131" s="432"/>
      <c r="G131" s="432"/>
      <c r="H131" s="432"/>
      <c r="I131" s="432"/>
      <c r="J131" s="432"/>
      <c r="K131" s="432"/>
      <c r="L131" s="432"/>
      <c r="M131" s="432"/>
      <c r="N131" s="432"/>
      <c r="O131" s="432"/>
      <c r="P131" s="432"/>
      <c r="Q131" s="432"/>
      <c r="R131" s="432"/>
    </row>
    <row r="132" spans="2:18" ht="12.75">
      <c r="B132" s="432"/>
      <c r="C132" s="432"/>
      <c r="D132" s="432"/>
      <c r="E132" s="432"/>
      <c r="F132" s="432"/>
      <c r="G132" s="432"/>
      <c r="H132" s="432"/>
      <c r="I132" s="432"/>
      <c r="J132" s="432"/>
      <c r="K132" s="432"/>
      <c r="L132" s="432"/>
      <c r="M132" s="432"/>
      <c r="N132" s="432"/>
      <c r="O132" s="432"/>
      <c r="P132" s="432"/>
      <c r="Q132" s="432"/>
      <c r="R132" s="432"/>
    </row>
    <row r="133" spans="2:18" ht="12.75">
      <c r="B133" s="432"/>
      <c r="C133" s="432"/>
      <c r="D133" s="432"/>
      <c r="E133" s="432"/>
      <c r="F133" s="432"/>
      <c r="G133" s="432"/>
      <c r="H133" s="432"/>
      <c r="I133" s="432"/>
      <c r="J133" s="432"/>
      <c r="K133" s="432"/>
      <c r="L133" s="432"/>
      <c r="M133" s="432"/>
      <c r="N133" s="432"/>
      <c r="O133" s="432"/>
      <c r="P133" s="432"/>
      <c r="Q133" s="432"/>
      <c r="R133" s="432"/>
    </row>
    <row r="134" spans="2:18" ht="12.75">
      <c r="B134" s="432"/>
      <c r="C134" s="432"/>
      <c r="D134" s="432"/>
      <c r="E134" s="432"/>
      <c r="F134" s="432"/>
      <c r="G134" s="432"/>
      <c r="H134" s="432"/>
      <c r="I134" s="432"/>
      <c r="J134" s="432"/>
      <c r="K134" s="432"/>
      <c r="L134" s="432"/>
      <c r="M134" s="432"/>
      <c r="N134" s="432"/>
      <c r="O134" s="432"/>
      <c r="P134" s="432"/>
      <c r="Q134" s="432"/>
      <c r="R134" s="432"/>
    </row>
    <row r="135" spans="2:18" ht="12.75">
      <c r="B135" s="432"/>
      <c r="C135" s="432"/>
      <c r="D135" s="432"/>
      <c r="E135" s="432"/>
      <c r="F135" s="432"/>
      <c r="G135" s="432"/>
      <c r="H135" s="432"/>
      <c r="I135" s="432"/>
      <c r="J135" s="432"/>
      <c r="K135" s="432"/>
      <c r="L135" s="432"/>
      <c r="M135" s="432"/>
      <c r="N135" s="432"/>
      <c r="O135" s="432"/>
      <c r="P135" s="432"/>
      <c r="Q135" s="432"/>
      <c r="R135" s="432"/>
    </row>
    <row r="136" spans="2:18" ht="12.75">
      <c r="B136" s="432"/>
      <c r="C136" s="432"/>
      <c r="D136" s="432"/>
      <c r="E136" s="432"/>
      <c r="F136" s="432"/>
      <c r="G136" s="432"/>
      <c r="H136" s="432"/>
      <c r="I136" s="432"/>
      <c r="J136" s="432"/>
      <c r="K136" s="432"/>
      <c r="L136" s="432"/>
      <c r="M136" s="432"/>
      <c r="N136" s="432"/>
      <c r="O136" s="432"/>
      <c r="P136" s="432"/>
      <c r="Q136" s="432"/>
      <c r="R136" s="432"/>
    </row>
    <row r="137" spans="2:18" ht="12.75">
      <c r="B137" s="432"/>
      <c r="C137" s="432"/>
      <c r="D137" s="432"/>
      <c r="E137" s="432"/>
      <c r="F137" s="432"/>
      <c r="G137" s="432"/>
      <c r="H137" s="432"/>
      <c r="I137" s="432"/>
      <c r="J137" s="432"/>
      <c r="K137" s="432"/>
      <c r="L137" s="432"/>
      <c r="M137" s="432"/>
      <c r="N137" s="432"/>
      <c r="O137" s="432"/>
      <c r="P137" s="432"/>
      <c r="Q137" s="432"/>
      <c r="R137" s="432"/>
    </row>
    <row r="138" spans="2:18" ht="12.75">
      <c r="B138" s="432"/>
      <c r="C138" s="432"/>
      <c r="D138" s="432"/>
      <c r="E138" s="432"/>
      <c r="F138" s="432"/>
      <c r="G138" s="432"/>
      <c r="H138" s="432"/>
      <c r="I138" s="432"/>
      <c r="J138" s="432"/>
      <c r="K138" s="432"/>
      <c r="L138" s="432"/>
      <c r="M138" s="432"/>
      <c r="N138" s="432"/>
      <c r="O138" s="432"/>
      <c r="P138" s="432"/>
      <c r="Q138" s="432"/>
      <c r="R138" s="432"/>
    </row>
    <row r="139" spans="2:18" ht="12.75">
      <c r="B139" s="432"/>
      <c r="C139" s="432"/>
      <c r="D139" s="432"/>
      <c r="E139" s="432"/>
      <c r="F139" s="432"/>
      <c r="G139" s="432"/>
      <c r="H139" s="432"/>
      <c r="I139" s="432"/>
      <c r="J139" s="432"/>
      <c r="K139" s="432"/>
      <c r="L139" s="432"/>
      <c r="M139" s="432"/>
      <c r="N139" s="432"/>
      <c r="O139" s="432"/>
      <c r="P139" s="432"/>
      <c r="Q139" s="432"/>
      <c r="R139" s="432"/>
    </row>
    <row r="140" spans="2:18" ht="12.75">
      <c r="B140" s="432"/>
      <c r="C140" s="432"/>
      <c r="D140" s="432"/>
      <c r="E140" s="432"/>
      <c r="F140" s="432"/>
      <c r="G140" s="432"/>
      <c r="H140" s="432"/>
      <c r="I140" s="432"/>
      <c r="J140" s="432"/>
      <c r="K140" s="432"/>
      <c r="L140" s="432"/>
      <c r="M140" s="432"/>
      <c r="N140" s="432"/>
      <c r="O140" s="432"/>
      <c r="P140" s="432"/>
      <c r="Q140" s="432"/>
      <c r="R140" s="432"/>
    </row>
    <row r="141" spans="2:18" ht="12.75">
      <c r="B141" s="432"/>
      <c r="C141" s="432"/>
      <c r="D141" s="432"/>
      <c r="E141" s="432"/>
      <c r="F141" s="432"/>
      <c r="G141" s="432"/>
      <c r="H141" s="432"/>
      <c r="I141" s="432"/>
      <c r="J141" s="432"/>
      <c r="K141" s="432"/>
      <c r="L141" s="432"/>
      <c r="M141" s="432"/>
      <c r="N141" s="432"/>
      <c r="O141" s="432"/>
      <c r="P141" s="432"/>
      <c r="Q141" s="432"/>
      <c r="R141" s="432"/>
    </row>
    <row r="142" spans="2:18" ht="12.75">
      <c r="B142" s="432"/>
      <c r="C142" s="432"/>
      <c r="D142" s="432"/>
      <c r="E142" s="432"/>
      <c r="F142" s="432"/>
      <c r="G142" s="432"/>
      <c r="H142" s="432"/>
      <c r="I142" s="432"/>
      <c r="J142" s="432"/>
      <c r="K142" s="432"/>
      <c r="L142" s="432"/>
      <c r="M142" s="432"/>
      <c r="N142" s="432"/>
      <c r="O142" s="432"/>
      <c r="P142" s="432"/>
      <c r="Q142" s="432"/>
      <c r="R142" s="432"/>
    </row>
    <row r="143" spans="2:18" ht="12.75">
      <c r="B143" s="432"/>
      <c r="C143" s="432"/>
      <c r="D143" s="432"/>
      <c r="E143" s="432"/>
      <c r="F143" s="432"/>
      <c r="G143" s="432"/>
      <c r="H143" s="432"/>
      <c r="I143" s="432"/>
      <c r="J143" s="432"/>
      <c r="K143" s="432"/>
      <c r="L143" s="432"/>
      <c r="M143" s="432"/>
      <c r="N143" s="432"/>
      <c r="O143" s="432"/>
      <c r="P143" s="432"/>
      <c r="Q143" s="432"/>
      <c r="R143" s="432"/>
    </row>
    <row r="144" spans="2:18" ht="12.75">
      <c r="B144" s="432"/>
      <c r="C144" s="432"/>
      <c r="D144" s="432"/>
      <c r="E144" s="432"/>
      <c r="F144" s="432"/>
      <c r="G144" s="432"/>
      <c r="H144" s="432"/>
      <c r="I144" s="432"/>
      <c r="J144" s="432"/>
      <c r="K144" s="432"/>
      <c r="L144" s="432"/>
      <c r="M144" s="432"/>
      <c r="N144" s="432"/>
      <c r="O144" s="432"/>
      <c r="P144" s="432"/>
      <c r="Q144" s="432"/>
      <c r="R144" s="432"/>
    </row>
    <row r="145" spans="2:18" ht="12.75">
      <c r="B145" s="432"/>
      <c r="C145" s="432"/>
      <c r="D145" s="432"/>
      <c r="E145" s="432"/>
      <c r="F145" s="432"/>
      <c r="G145" s="432"/>
      <c r="H145" s="432"/>
      <c r="I145" s="432"/>
      <c r="J145" s="432"/>
      <c r="K145" s="432"/>
      <c r="L145" s="432"/>
      <c r="M145" s="432"/>
      <c r="N145" s="432"/>
      <c r="O145" s="432"/>
      <c r="P145" s="432"/>
      <c r="Q145" s="432"/>
      <c r="R145" s="432"/>
    </row>
    <row r="146" spans="2:18" ht="12.75">
      <c r="B146" s="432"/>
      <c r="C146" s="432"/>
      <c r="D146" s="432"/>
      <c r="E146" s="432"/>
      <c r="F146" s="432"/>
      <c r="G146" s="432"/>
      <c r="H146" s="432"/>
      <c r="I146" s="432"/>
      <c r="J146" s="432"/>
      <c r="K146" s="432"/>
      <c r="L146" s="432"/>
      <c r="M146" s="432"/>
      <c r="N146" s="432"/>
      <c r="O146" s="432"/>
      <c r="P146" s="432"/>
      <c r="Q146" s="432"/>
      <c r="R146" s="432"/>
    </row>
    <row r="147" spans="2:18" ht="12.75">
      <c r="B147" s="432"/>
      <c r="C147" s="432"/>
      <c r="D147" s="432"/>
      <c r="E147" s="432"/>
      <c r="F147" s="432"/>
      <c r="G147" s="432"/>
      <c r="H147" s="432"/>
      <c r="I147" s="432"/>
      <c r="J147" s="432"/>
      <c r="K147" s="432"/>
      <c r="L147" s="432"/>
      <c r="M147" s="432"/>
      <c r="N147" s="432"/>
      <c r="O147" s="432"/>
      <c r="P147" s="432"/>
      <c r="Q147" s="432"/>
      <c r="R147" s="432"/>
    </row>
    <row r="148" spans="2:18" ht="12.75">
      <c r="B148" s="432"/>
      <c r="C148" s="432"/>
      <c r="D148" s="432"/>
      <c r="E148" s="432"/>
      <c r="F148" s="432"/>
      <c r="G148" s="432"/>
      <c r="H148" s="432"/>
      <c r="I148" s="432"/>
      <c r="J148" s="432"/>
      <c r="K148" s="432"/>
      <c r="L148" s="432"/>
      <c r="M148" s="432"/>
      <c r="N148" s="432"/>
      <c r="O148" s="432"/>
      <c r="P148" s="432"/>
      <c r="Q148" s="432"/>
      <c r="R148" s="432"/>
    </row>
    <row r="149" spans="2:18" ht="12.75">
      <c r="B149" s="432"/>
      <c r="C149" s="432"/>
      <c r="D149" s="432"/>
      <c r="E149" s="432"/>
      <c r="F149" s="432"/>
      <c r="G149" s="432"/>
      <c r="H149" s="432"/>
      <c r="I149" s="432"/>
      <c r="J149" s="432"/>
      <c r="K149" s="432"/>
      <c r="L149" s="432"/>
      <c r="M149" s="432"/>
      <c r="N149" s="432"/>
      <c r="O149" s="432"/>
      <c r="P149" s="432"/>
      <c r="Q149" s="432"/>
      <c r="R149" s="432"/>
    </row>
    <row r="150" spans="2:18" ht="12.75">
      <c r="B150" s="432"/>
      <c r="C150" s="432"/>
      <c r="D150" s="432"/>
      <c r="E150" s="432"/>
      <c r="F150" s="432"/>
      <c r="G150" s="432"/>
      <c r="H150" s="432"/>
      <c r="I150" s="432"/>
      <c r="J150" s="432"/>
      <c r="K150" s="432"/>
      <c r="L150" s="432"/>
      <c r="M150" s="432"/>
      <c r="N150" s="432"/>
      <c r="O150" s="432"/>
      <c r="P150" s="432"/>
      <c r="Q150" s="432"/>
      <c r="R150" s="432"/>
    </row>
    <row r="151" spans="2:18" ht="12.75">
      <c r="B151" s="432"/>
      <c r="C151" s="432"/>
      <c r="D151" s="432"/>
      <c r="E151" s="432"/>
      <c r="F151" s="432"/>
      <c r="G151" s="432"/>
      <c r="H151" s="432"/>
      <c r="I151" s="432"/>
      <c r="J151" s="432"/>
      <c r="K151" s="432"/>
      <c r="L151" s="432"/>
      <c r="M151" s="432"/>
      <c r="N151" s="432"/>
      <c r="O151" s="432"/>
      <c r="P151" s="432"/>
      <c r="Q151" s="432"/>
      <c r="R151" s="432"/>
    </row>
    <row r="152" spans="2:18" ht="12.75">
      <c r="B152" s="432"/>
      <c r="C152" s="432"/>
      <c r="D152" s="432"/>
      <c r="E152" s="432"/>
      <c r="F152" s="432"/>
      <c r="G152" s="432"/>
      <c r="H152" s="432"/>
      <c r="I152" s="432"/>
      <c r="J152" s="432"/>
      <c r="K152" s="432"/>
      <c r="L152" s="432"/>
      <c r="M152" s="432"/>
      <c r="N152" s="432"/>
      <c r="O152" s="432"/>
      <c r="P152" s="432"/>
      <c r="Q152" s="432"/>
      <c r="R152" s="432"/>
    </row>
    <row r="153" spans="2:18" ht="12.75">
      <c r="B153" s="432"/>
      <c r="C153" s="432"/>
      <c r="D153" s="432"/>
      <c r="E153" s="432"/>
      <c r="F153" s="432"/>
      <c r="G153" s="432"/>
      <c r="H153" s="432"/>
      <c r="I153" s="432"/>
      <c r="J153" s="432"/>
      <c r="K153" s="432"/>
      <c r="L153" s="432"/>
      <c r="M153" s="432"/>
      <c r="N153" s="432"/>
      <c r="O153" s="432"/>
      <c r="P153" s="432"/>
      <c r="Q153" s="432"/>
      <c r="R153" s="432"/>
    </row>
    <row r="154" spans="2:18" ht="12.75">
      <c r="B154" s="432"/>
      <c r="C154" s="432"/>
      <c r="D154" s="432"/>
      <c r="E154" s="432"/>
      <c r="F154" s="432"/>
      <c r="G154" s="432"/>
      <c r="H154" s="432"/>
      <c r="I154" s="432"/>
      <c r="J154" s="432"/>
      <c r="K154" s="432"/>
      <c r="L154" s="432"/>
      <c r="M154" s="432"/>
      <c r="N154" s="432"/>
      <c r="O154" s="432"/>
      <c r="P154" s="432"/>
      <c r="Q154" s="432"/>
      <c r="R154" s="432"/>
    </row>
    <row r="155" spans="2:18" ht="12.75">
      <c r="B155" s="432"/>
      <c r="C155" s="432"/>
      <c r="D155" s="432"/>
      <c r="E155" s="432"/>
      <c r="F155" s="432"/>
      <c r="G155" s="432"/>
      <c r="H155" s="432"/>
      <c r="I155" s="432"/>
      <c r="J155" s="432"/>
      <c r="K155" s="432"/>
      <c r="L155" s="432"/>
      <c r="M155" s="432"/>
      <c r="N155" s="432"/>
      <c r="O155" s="432"/>
      <c r="P155" s="432"/>
      <c r="Q155" s="432"/>
      <c r="R155" s="432"/>
    </row>
    <row r="156" spans="2:18" ht="12.75">
      <c r="B156" s="432"/>
      <c r="C156" s="432"/>
      <c r="D156" s="432"/>
      <c r="E156" s="432"/>
      <c r="F156" s="432"/>
      <c r="G156" s="432"/>
      <c r="H156" s="432"/>
      <c r="I156" s="432"/>
      <c r="J156" s="432"/>
      <c r="K156" s="432"/>
      <c r="L156" s="432"/>
      <c r="M156" s="432"/>
      <c r="N156" s="432"/>
      <c r="O156" s="432"/>
      <c r="P156" s="432"/>
      <c r="Q156" s="432"/>
      <c r="R156" s="432"/>
    </row>
    <row r="157" spans="2:18" ht="12.75">
      <c r="B157" s="432"/>
      <c r="C157" s="432"/>
      <c r="D157" s="432"/>
      <c r="E157" s="432"/>
      <c r="F157" s="432"/>
      <c r="G157" s="432"/>
      <c r="H157" s="432"/>
      <c r="I157" s="432"/>
      <c r="J157" s="432"/>
      <c r="K157" s="432"/>
      <c r="L157" s="432"/>
      <c r="M157" s="432"/>
      <c r="N157" s="432"/>
      <c r="O157" s="432"/>
      <c r="P157" s="432"/>
      <c r="Q157" s="432"/>
      <c r="R157" s="432"/>
    </row>
    <row r="158" spans="2:18" ht="12.75">
      <c r="B158" s="432"/>
      <c r="C158" s="432"/>
      <c r="D158" s="432"/>
      <c r="E158" s="432"/>
      <c r="F158" s="432"/>
      <c r="G158" s="432"/>
      <c r="H158" s="432"/>
      <c r="I158" s="432"/>
      <c r="J158" s="432"/>
      <c r="K158" s="432"/>
      <c r="L158" s="432"/>
      <c r="M158" s="432"/>
      <c r="N158" s="432"/>
      <c r="O158" s="432"/>
      <c r="P158" s="432"/>
      <c r="Q158" s="432"/>
      <c r="R158" s="432"/>
    </row>
    <row r="159" spans="2:18" ht="12.75">
      <c r="B159" s="432"/>
      <c r="C159" s="432"/>
      <c r="D159" s="432"/>
      <c r="E159" s="432"/>
      <c r="F159" s="432"/>
      <c r="G159" s="432"/>
      <c r="H159" s="432"/>
      <c r="I159" s="432"/>
      <c r="J159" s="432"/>
      <c r="K159" s="432"/>
      <c r="L159" s="432"/>
      <c r="M159" s="432"/>
      <c r="N159" s="432"/>
      <c r="O159" s="432"/>
      <c r="P159" s="432"/>
      <c r="Q159" s="432"/>
      <c r="R159" s="432"/>
    </row>
    <row r="160" spans="2:18" ht="12.75">
      <c r="B160" s="432"/>
      <c r="C160" s="432"/>
      <c r="D160" s="432"/>
      <c r="E160" s="432"/>
      <c r="F160" s="432"/>
      <c r="G160" s="432"/>
      <c r="H160" s="432"/>
      <c r="I160" s="432"/>
      <c r="J160" s="432"/>
      <c r="K160" s="432"/>
      <c r="L160" s="432"/>
      <c r="M160" s="432"/>
      <c r="N160" s="432"/>
      <c r="O160" s="432"/>
      <c r="P160" s="432"/>
      <c r="Q160" s="432"/>
      <c r="R160" s="432"/>
    </row>
    <row r="161" spans="2:18" ht="12.75">
      <c r="B161" s="432"/>
      <c r="C161" s="432"/>
      <c r="D161" s="432"/>
      <c r="E161" s="432"/>
      <c r="F161" s="432"/>
      <c r="G161" s="432"/>
      <c r="H161" s="432"/>
      <c r="I161" s="432"/>
      <c r="J161" s="432"/>
      <c r="K161" s="432"/>
      <c r="L161" s="432"/>
      <c r="M161" s="432"/>
      <c r="N161" s="432"/>
      <c r="O161" s="432"/>
      <c r="P161" s="432"/>
      <c r="Q161" s="432"/>
      <c r="R161" s="432"/>
    </row>
    <row r="162" spans="2:18" ht="12.75">
      <c r="B162" s="432"/>
      <c r="C162" s="432"/>
      <c r="D162" s="432"/>
      <c r="E162" s="432"/>
      <c r="F162" s="432"/>
      <c r="G162" s="432"/>
      <c r="H162" s="432"/>
      <c r="I162" s="432"/>
      <c r="J162" s="432"/>
      <c r="K162" s="432"/>
      <c r="L162" s="432"/>
      <c r="M162" s="432"/>
      <c r="N162" s="432"/>
      <c r="O162" s="432"/>
      <c r="P162" s="432"/>
      <c r="Q162" s="432"/>
      <c r="R162" s="432"/>
    </row>
    <row r="163" spans="2:18" ht="12.75">
      <c r="B163" s="432"/>
      <c r="C163" s="432"/>
      <c r="D163" s="432"/>
      <c r="E163" s="432"/>
      <c r="F163" s="432"/>
      <c r="G163" s="432"/>
      <c r="H163" s="432"/>
      <c r="I163" s="432"/>
      <c r="J163" s="432"/>
      <c r="K163" s="432"/>
      <c r="L163" s="432"/>
      <c r="M163" s="432"/>
      <c r="N163" s="432"/>
      <c r="O163" s="432"/>
      <c r="P163" s="432"/>
      <c r="Q163" s="432"/>
      <c r="R163" s="432"/>
    </row>
    <row r="164" spans="2:18" ht="12.75">
      <c r="B164" s="432"/>
      <c r="C164" s="432"/>
      <c r="D164" s="432"/>
      <c r="E164" s="432"/>
      <c r="F164" s="432"/>
      <c r="G164" s="432"/>
      <c r="H164" s="432"/>
      <c r="I164" s="432"/>
      <c r="J164" s="432"/>
      <c r="K164" s="432"/>
      <c r="L164" s="432"/>
      <c r="M164" s="432"/>
      <c r="N164" s="432"/>
      <c r="O164" s="432"/>
      <c r="P164" s="432"/>
      <c r="Q164" s="432"/>
      <c r="R164" s="432"/>
    </row>
    <row r="165" spans="2:18" ht="12.75">
      <c r="B165" s="432"/>
      <c r="C165" s="432"/>
      <c r="D165" s="432"/>
      <c r="E165" s="432"/>
      <c r="F165" s="432"/>
      <c r="G165" s="432"/>
      <c r="H165" s="432"/>
      <c r="I165" s="432"/>
      <c r="J165" s="432"/>
      <c r="K165" s="432"/>
      <c r="L165" s="432"/>
      <c r="M165" s="432"/>
      <c r="N165" s="432"/>
      <c r="O165" s="432"/>
      <c r="P165" s="432"/>
      <c r="Q165" s="432"/>
      <c r="R165" s="432"/>
    </row>
    <row r="166" spans="2:18" ht="12.75">
      <c r="B166" s="432"/>
      <c r="C166" s="432"/>
      <c r="D166" s="432"/>
      <c r="E166" s="432"/>
      <c r="F166" s="432"/>
      <c r="G166" s="432"/>
      <c r="H166" s="432"/>
      <c r="I166" s="432"/>
      <c r="J166" s="432"/>
      <c r="K166" s="432"/>
      <c r="L166" s="432"/>
      <c r="M166" s="432"/>
      <c r="N166" s="432"/>
      <c r="O166" s="432"/>
      <c r="P166" s="432"/>
      <c r="Q166" s="432"/>
      <c r="R166" s="432"/>
    </row>
    <row r="167" spans="2:18" ht="12.75">
      <c r="B167" s="432"/>
      <c r="C167" s="432"/>
      <c r="D167" s="432"/>
      <c r="E167" s="432"/>
      <c r="F167" s="432"/>
      <c r="G167" s="432"/>
      <c r="H167" s="432"/>
      <c r="I167" s="432"/>
      <c r="J167" s="432"/>
      <c r="K167" s="432"/>
      <c r="L167" s="432"/>
      <c r="M167" s="432"/>
      <c r="N167" s="432"/>
      <c r="O167" s="432"/>
      <c r="P167" s="432"/>
      <c r="Q167" s="432"/>
      <c r="R167" s="432"/>
    </row>
    <row r="168" spans="2:18" ht="12.75">
      <c r="B168" s="432"/>
      <c r="C168" s="432"/>
      <c r="D168" s="432"/>
      <c r="E168" s="432"/>
      <c r="F168" s="432"/>
      <c r="G168" s="432"/>
      <c r="H168" s="432"/>
      <c r="I168" s="432"/>
      <c r="J168" s="432"/>
      <c r="K168" s="432"/>
      <c r="L168" s="432"/>
      <c r="M168" s="432"/>
      <c r="N168" s="432"/>
      <c r="O168" s="432"/>
      <c r="P168" s="432"/>
      <c r="Q168" s="432"/>
      <c r="R168" s="432"/>
    </row>
    <row r="169" spans="2:18" ht="12.75">
      <c r="B169" s="432"/>
      <c r="C169" s="432"/>
      <c r="D169" s="432"/>
      <c r="E169" s="432"/>
      <c r="F169" s="432"/>
      <c r="G169" s="432"/>
      <c r="H169" s="432"/>
      <c r="I169" s="432"/>
      <c r="J169" s="432"/>
      <c r="K169" s="432"/>
      <c r="L169" s="432"/>
      <c r="M169" s="432"/>
      <c r="N169" s="432"/>
      <c r="O169" s="432"/>
      <c r="P169" s="432"/>
      <c r="Q169" s="432"/>
      <c r="R169" s="432"/>
    </row>
    <row r="170" spans="2:18" ht="12.75">
      <c r="B170" s="432"/>
      <c r="C170" s="432"/>
      <c r="D170" s="432"/>
      <c r="E170" s="432"/>
      <c r="F170" s="432"/>
      <c r="G170" s="432"/>
      <c r="H170" s="432"/>
      <c r="I170" s="432"/>
      <c r="J170" s="432"/>
      <c r="K170" s="432"/>
      <c r="L170" s="432"/>
      <c r="M170" s="432"/>
      <c r="N170" s="432"/>
      <c r="O170" s="432"/>
      <c r="P170" s="432"/>
      <c r="Q170" s="432"/>
      <c r="R170" s="432"/>
    </row>
    <row r="171" spans="2:18" ht="12.75">
      <c r="B171" s="432"/>
      <c r="C171" s="432"/>
      <c r="D171" s="432"/>
      <c r="E171" s="432"/>
      <c r="F171" s="432"/>
      <c r="G171" s="432"/>
      <c r="H171" s="432"/>
      <c r="I171" s="432"/>
      <c r="J171" s="432"/>
      <c r="K171" s="432"/>
      <c r="L171" s="432"/>
      <c r="M171" s="432"/>
      <c r="N171" s="432"/>
      <c r="O171" s="432"/>
      <c r="P171" s="432"/>
      <c r="Q171" s="432"/>
      <c r="R171" s="432"/>
    </row>
    <row r="172" spans="2:18" ht="12.75">
      <c r="B172" s="432"/>
      <c r="C172" s="432"/>
      <c r="D172" s="432"/>
      <c r="E172" s="432"/>
      <c r="F172" s="432"/>
      <c r="G172" s="432"/>
      <c r="H172" s="432"/>
      <c r="I172" s="432"/>
      <c r="J172" s="432"/>
      <c r="K172" s="432"/>
      <c r="L172" s="432"/>
      <c r="M172" s="432"/>
      <c r="N172" s="432"/>
      <c r="O172" s="432"/>
      <c r="P172" s="432"/>
      <c r="Q172" s="432"/>
      <c r="R172" s="432"/>
    </row>
    <row r="173" spans="2:18" ht="12.75">
      <c r="B173" s="432"/>
      <c r="C173" s="432"/>
      <c r="D173" s="432"/>
      <c r="E173" s="432"/>
      <c r="F173" s="432"/>
      <c r="G173" s="432"/>
      <c r="H173" s="432"/>
      <c r="I173" s="432"/>
      <c r="J173" s="432"/>
      <c r="K173" s="432"/>
      <c r="L173" s="432"/>
      <c r="M173" s="432"/>
      <c r="N173" s="432"/>
      <c r="O173" s="432"/>
      <c r="P173" s="432"/>
      <c r="Q173" s="432"/>
      <c r="R173" s="432"/>
    </row>
    <row r="174" spans="2:18" ht="12.75">
      <c r="B174" s="432"/>
      <c r="C174" s="432"/>
      <c r="D174" s="432"/>
      <c r="E174" s="432"/>
      <c r="F174" s="432"/>
      <c r="G174" s="432"/>
      <c r="H174" s="432"/>
      <c r="I174" s="432"/>
      <c r="J174" s="432"/>
      <c r="K174" s="432"/>
      <c r="L174" s="432"/>
      <c r="M174" s="432"/>
      <c r="N174" s="432"/>
      <c r="O174" s="432"/>
      <c r="P174" s="432"/>
      <c r="Q174" s="432"/>
      <c r="R174" s="432"/>
    </row>
    <row r="175" spans="2:18" ht="12.75">
      <c r="B175" s="432"/>
      <c r="C175" s="432"/>
      <c r="D175" s="432"/>
      <c r="E175" s="432"/>
      <c r="F175" s="432"/>
      <c r="G175" s="432"/>
      <c r="H175" s="432"/>
      <c r="I175" s="432"/>
      <c r="J175" s="432"/>
      <c r="K175" s="432"/>
      <c r="L175" s="432"/>
      <c r="M175" s="432"/>
      <c r="N175" s="432"/>
      <c r="O175" s="432"/>
      <c r="P175" s="432"/>
      <c r="Q175" s="432"/>
      <c r="R175" s="432"/>
    </row>
    <row r="176" spans="2:18" ht="12.75">
      <c r="B176" s="432"/>
      <c r="C176" s="432"/>
      <c r="D176" s="432"/>
      <c r="E176" s="432"/>
      <c r="F176" s="432"/>
      <c r="G176" s="432"/>
      <c r="H176" s="432"/>
      <c r="I176" s="432"/>
      <c r="J176" s="432"/>
      <c r="K176" s="432"/>
      <c r="L176" s="432"/>
      <c r="M176" s="432"/>
      <c r="N176" s="432"/>
      <c r="O176" s="432"/>
      <c r="P176" s="432"/>
      <c r="Q176" s="432"/>
      <c r="R176" s="432"/>
    </row>
    <row r="177" spans="2:18" ht="12.75">
      <c r="B177" s="432"/>
      <c r="C177" s="432"/>
      <c r="D177" s="432"/>
      <c r="E177" s="432"/>
      <c r="F177" s="432"/>
      <c r="G177" s="432"/>
      <c r="H177" s="432"/>
      <c r="I177" s="432"/>
      <c r="J177" s="432"/>
      <c r="K177" s="432"/>
      <c r="L177" s="432"/>
      <c r="M177" s="432"/>
      <c r="N177" s="432"/>
      <c r="O177" s="432"/>
      <c r="P177" s="432"/>
      <c r="Q177" s="432"/>
      <c r="R177" s="432"/>
    </row>
    <row r="178" spans="2:18" ht="12.75">
      <c r="B178" s="432"/>
      <c r="C178" s="432"/>
      <c r="D178" s="432"/>
      <c r="E178" s="432"/>
      <c r="F178" s="432"/>
      <c r="G178" s="432"/>
      <c r="H178" s="432"/>
      <c r="I178" s="432"/>
      <c r="J178" s="432"/>
      <c r="K178" s="432"/>
      <c r="L178" s="432"/>
      <c r="M178" s="432"/>
      <c r="N178" s="432"/>
      <c r="O178" s="432"/>
      <c r="P178" s="432"/>
      <c r="Q178" s="432"/>
      <c r="R178" s="432"/>
    </row>
    <row r="179" spans="2:18" ht="12.75">
      <c r="B179" s="432"/>
      <c r="C179" s="432"/>
      <c r="D179" s="432"/>
      <c r="E179" s="432"/>
      <c r="F179" s="432"/>
      <c r="G179" s="432"/>
      <c r="H179" s="432"/>
      <c r="I179" s="432"/>
      <c r="J179" s="432"/>
      <c r="K179" s="432"/>
      <c r="L179" s="432"/>
      <c r="M179" s="432"/>
      <c r="N179" s="432"/>
      <c r="O179" s="432"/>
      <c r="P179" s="432"/>
      <c r="Q179" s="432"/>
      <c r="R179" s="432"/>
    </row>
    <row r="180" spans="2:18" ht="12.75">
      <c r="B180" s="432"/>
      <c r="C180" s="432"/>
      <c r="D180" s="432"/>
      <c r="E180" s="432"/>
      <c r="F180" s="432"/>
      <c r="G180" s="432"/>
      <c r="H180" s="432"/>
      <c r="I180" s="432"/>
      <c r="J180" s="432"/>
      <c r="K180" s="432"/>
      <c r="L180" s="432"/>
      <c r="M180" s="432"/>
      <c r="N180" s="432"/>
      <c r="O180" s="432"/>
      <c r="P180" s="432"/>
      <c r="Q180" s="432"/>
      <c r="R180" s="432"/>
    </row>
    <row r="181" spans="2:18" ht="12.75">
      <c r="B181" s="432"/>
      <c r="C181" s="432"/>
      <c r="D181" s="432"/>
      <c r="E181" s="432"/>
      <c r="F181" s="432"/>
      <c r="G181" s="432"/>
      <c r="H181" s="432"/>
      <c r="I181" s="432"/>
      <c r="J181" s="432"/>
      <c r="K181" s="432"/>
      <c r="L181" s="432"/>
      <c r="M181" s="432"/>
      <c r="N181" s="432"/>
      <c r="O181" s="432"/>
      <c r="P181" s="432"/>
      <c r="Q181" s="432"/>
      <c r="R181" s="432"/>
    </row>
    <row r="182" spans="2:18" ht="12.75">
      <c r="B182" s="432"/>
      <c r="C182" s="432"/>
      <c r="D182" s="432"/>
      <c r="E182" s="432"/>
      <c r="F182" s="432"/>
      <c r="G182" s="432"/>
      <c r="H182" s="432"/>
      <c r="I182" s="432"/>
      <c r="J182" s="432"/>
      <c r="K182" s="432"/>
      <c r="L182" s="432"/>
      <c r="M182" s="432"/>
      <c r="N182" s="432"/>
      <c r="O182" s="432"/>
      <c r="P182" s="432"/>
      <c r="Q182" s="432"/>
      <c r="R182" s="432"/>
    </row>
    <row r="183" spans="2:18" ht="12.75">
      <c r="B183" s="432"/>
      <c r="C183" s="432"/>
      <c r="D183" s="432"/>
      <c r="E183" s="432"/>
      <c r="F183" s="432"/>
      <c r="G183" s="432"/>
      <c r="H183" s="432"/>
      <c r="I183" s="432"/>
      <c r="J183" s="432"/>
      <c r="K183" s="432"/>
      <c r="L183" s="432"/>
      <c r="M183" s="432"/>
      <c r="N183" s="432"/>
      <c r="O183" s="432"/>
      <c r="P183" s="432"/>
      <c r="Q183" s="432"/>
      <c r="R183" s="432"/>
    </row>
    <row r="184" spans="2:18" ht="12.75">
      <c r="B184" s="432"/>
      <c r="C184" s="432"/>
      <c r="D184" s="432"/>
      <c r="E184" s="432"/>
      <c r="F184" s="432"/>
      <c r="G184" s="432"/>
      <c r="H184" s="432"/>
      <c r="I184" s="432"/>
      <c r="J184" s="432"/>
      <c r="K184" s="432"/>
      <c r="L184" s="432"/>
      <c r="M184" s="432"/>
      <c r="N184" s="432"/>
      <c r="O184" s="432"/>
      <c r="P184" s="432"/>
      <c r="Q184" s="432"/>
      <c r="R184" s="432"/>
    </row>
    <row r="185" spans="2:18" ht="12.75">
      <c r="B185" s="432"/>
      <c r="C185" s="432"/>
      <c r="D185" s="432"/>
      <c r="E185" s="432"/>
      <c r="F185" s="432"/>
      <c r="G185" s="432"/>
      <c r="H185" s="432"/>
      <c r="I185" s="432"/>
      <c r="J185" s="432"/>
      <c r="K185" s="432"/>
      <c r="L185" s="432"/>
      <c r="M185" s="432"/>
      <c r="N185" s="432"/>
      <c r="O185" s="432"/>
      <c r="P185" s="432"/>
      <c r="Q185" s="432"/>
      <c r="R185" s="432"/>
    </row>
    <row r="186" spans="2:18" ht="12.75">
      <c r="B186" s="432"/>
      <c r="C186" s="432"/>
      <c r="D186" s="432"/>
      <c r="E186" s="432"/>
      <c r="F186" s="432"/>
      <c r="G186" s="432"/>
      <c r="H186" s="432"/>
      <c r="I186" s="432"/>
      <c r="J186" s="432"/>
      <c r="K186" s="432"/>
      <c r="L186" s="432"/>
      <c r="M186" s="432"/>
      <c r="N186" s="432"/>
      <c r="O186" s="432"/>
      <c r="P186" s="432"/>
      <c r="Q186" s="432"/>
      <c r="R186" s="432"/>
    </row>
    <row r="187" spans="2:18" ht="12.75">
      <c r="B187" s="432"/>
      <c r="C187" s="432"/>
      <c r="D187" s="432"/>
      <c r="E187" s="432"/>
      <c r="F187" s="432"/>
      <c r="G187" s="432"/>
      <c r="H187" s="432"/>
      <c r="I187" s="432"/>
      <c r="J187" s="432"/>
      <c r="K187" s="432"/>
      <c r="L187" s="432"/>
      <c r="M187" s="432"/>
      <c r="N187" s="432"/>
      <c r="O187" s="432"/>
      <c r="P187" s="432"/>
      <c r="Q187" s="432"/>
      <c r="R187" s="432"/>
    </row>
    <row r="188" spans="2:18" ht="12.75">
      <c r="B188" s="432"/>
      <c r="C188" s="432"/>
      <c r="D188" s="432"/>
      <c r="E188" s="432"/>
      <c r="F188" s="432"/>
      <c r="G188" s="432"/>
      <c r="H188" s="432"/>
      <c r="I188" s="432"/>
      <c r="J188" s="432"/>
      <c r="K188" s="432"/>
      <c r="L188" s="432"/>
      <c r="M188" s="432"/>
      <c r="N188" s="432"/>
      <c r="O188" s="432"/>
      <c r="P188" s="432"/>
      <c r="Q188" s="432"/>
      <c r="R188" s="432"/>
    </row>
    <row r="189" spans="2:18" ht="12.75">
      <c r="B189" s="432"/>
      <c r="C189" s="432"/>
      <c r="D189" s="432"/>
      <c r="E189" s="432"/>
      <c r="F189" s="432"/>
      <c r="G189" s="432"/>
      <c r="H189" s="432"/>
      <c r="I189" s="432"/>
      <c r="J189" s="432"/>
      <c r="K189" s="432"/>
      <c r="L189" s="432"/>
      <c r="M189" s="432"/>
      <c r="N189" s="432"/>
      <c r="O189" s="432"/>
      <c r="P189" s="432"/>
      <c r="Q189" s="432"/>
      <c r="R189" s="432"/>
    </row>
    <row r="190" spans="2:18" ht="12.75">
      <c r="B190" s="432"/>
      <c r="C190" s="432"/>
      <c r="D190" s="432"/>
      <c r="E190" s="432"/>
      <c r="F190" s="432"/>
      <c r="G190" s="432"/>
      <c r="H190" s="432"/>
      <c r="I190" s="432"/>
      <c r="J190" s="432"/>
      <c r="K190" s="432"/>
      <c r="L190" s="432"/>
      <c r="M190" s="432"/>
      <c r="N190" s="432"/>
      <c r="O190" s="432"/>
      <c r="P190" s="432"/>
      <c r="Q190" s="432"/>
      <c r="R190" s="432"/>
    </row>
    <row r="191" spans="2:18" ht="12.75">
      <c r="B191" s="432"/>
      <c r="C191" s="432"/>
      <c r="D191" s="432"/>
      <c r="E191" s="432"/>
      <c r="F191" s="432"/>
      <c r="G191" s="432"/>
      <c r="H191" s="432"/>
      <c r="I191" s="432"/>
      <c r="J191" s="432"/>
      <c r="K191" s="432"/>
      <c r="L191" s="432"/>
      <c r="M191" s="432"/>
      <c r="N191" s="432"/>
      <c r="O191" s="432"/>
      <c r="P191" s="432"/>
      <c r="Q191" s="432"/>
      <c r="R191" s="432"/>
    </row>
    <row r="192" spans="2:18" ht="12.75">
      <c r="B192" s="432"/>
      <c r="C192" s="432"/>
      <c r="D192" s="432"/>
      <c r="E192" s="432"/>
      <c r="F192" s="432"/>
      <c r="G192" s="432"/>
      <c r="H192" s="432"/>
      <c r="I192" s="432"/>
      <c r="J192" s="432"/>
      <c r="K192" s="432"/>
      <c r="L192" s="432"/>
      <c r="M192" s="432"/>
      <c r="N192" s="432"/>
      <c r="O192" s="432"/>
      <c r="P192" s="432"/>
      <c r="Q192" s="432"/>
      <c r="R192" s="432"/>
    </row>
    <row r="193" spans="2:18" ht="12.75">
      <c r="B193" s="432"/>
      <c r="C193" s="432"/>
      <c r="D193" s="432"/>
      <c r="E193" s="432"/>
      <c r="F193" s="432"/>
      <c r="G193" s="432"/>
      <c r="H193" s="432"/>
      <c r="I193" s="432"/>
      <c r="J193" s="432"/>
      <c r="K193" s="432"/>
      <c r="L193" s="432"/>
      <c r="M193" s="432"/>
      <c r="N193" s="432"/>
      <c r="O193" s="432"/>
      <c r="P193" s="432"/>
      <c r="Q193" s="432"/>
      <c r="R193" s="432"/>
    </row>
    <row r="194" spans="2:18" ht="12.75">
      <c r="B194" s="432"/>
      <c r="C194" s="432"/>
      <c r="D194" s="432"/>
      <c r="E194" s="432"/>
      <c r="F194" s="432"/>
      <c r="G194" s="432"/>
      <c r="H194" s="432"/>
      <c r="I194" s="432"/>
      <c r="J194" s="432"/>
      <c r="K194" s="432"/>
      <c r="L194" s="432"/>
      <c r="M194" s="432"/>
      <c r="N194" s="432"/>
      <c r="O194" s="432"/>
      <c r="P194" s="432"/>
      <c r="Q194" s="432"/>
      <c r="R194" s="432"/>
    </row>
    <row r="195" spans="2:18" ht="12.75">
      <c r="B195" s="432"/>
      <c r="C195" s="432"/>
      <c r="D195" s="432"/>
      <c r="E195" s="432"/>
      <c r="F195" s="432"/>
      <c r="G195" s="432"/>
      <c r="H195" s="432"/>
      <c r="I195" s="432"/>
      <c r="J195" s="432"/>
      <c r="K195" s="432"/>
      <c r="L195" s="432"/>
      <c r="M195" s="432"/>
      <c r="N195" s="432"/>
      <c r="O195" s="432"/>
      <c r="P195" s="432"/>
      <c r="Q195" s="432"/>
      <c r="R195" s="432"/>
    </row>
    <row r="196" spans="2:18" ht="12.75">
      <c r="B196" s="432"/>
      <c r="C196" s="432"/>
      <c r="D196" s="432"/>
      <c r="E196" s="432"/>
      <c r="F196" s="432"/>
      <c r="G196" s="432"/>
      <c r="H196" s="432"/>
      <c r="I196" s="432"/>
      <c r="J196" s="432"/>
      <c r="K196" s="432"/>
      <c r="L196" s="432"/>
      <c r="M196" s="432"/>
      <c r="N196" s="432"/>
      <c r="O196" s="432"/>
      <c r="P196" s="432"/>
      <c r="Q196" s="432"/>
      <c r="R196" s="432"/>
    </row>
    <row r="197" spans="2:18" ht="12.75">
      <c r="B197" s="432"/>
      <c r="C197" s="432"/>
      <c r="D197" s="432"/>
      <c r="E197" s="432"/>
      <c r="F197" s="432"/>
      <c r="G197" s="432"/>
      <c r="H197" s="432"/>
      <c r="I197" s="432"/>
      <c r="J197" s="432"/>
      <c r="K197" s="432"/>
      <c r="L197" s="432"/>
      <c r="M197" s="432"/>
      <c r="N197" s="432"/>
      <c r="O197" s="432"/>
      <c r="P197" s="432"/>
      <c r="Q197" s="432"/>
      <c r="R197" s="432"/>
    </row>
    <row r="198" spans="2:18" ht="12.75">
      <c r="B198" s="432"/>
      <c r="C198" s="432"/>
      <c r="D198" s="432"/>
      <c r="E198" s="432"/>
      <c r="F198" s="432"/>
      <c r="G198" s="432"/>
      <c r="H198" s="432"/>
      <c r="I198" s="432"/>
      <c r="J198" s="432"/>
      <c r="K198" s="432"/>
      <c r="L198" s="432"/>
      <c r="M198" s="432"/>
      <c r="N198" s="432"/>
      <c r="O198" s="432"/>
      <c r="P198" s="432"/>
      <c r="Q198" s="432"/>
      <c r="R198" s="432"/>
    </row>
    <row r="199" spans="2:18" ht="12.75">
      <c r="B199" s="432"/>
      <c r="C199" s="432"/>
      <c r="D199" s="432"/>
      <c r="E199" s="432"/>
      <c r="F199" s="432"/>
      <c r="G199" s="432"/>
      <c r="H199" s="432"/>
      <c r="I199" s="432"/>
      <c r="J199" s="432"/>
      <c r="K199" s="432"/>
      <c r="L199" s="432"/>
      <c r="M199" s="432"/>
      <c r="N199" s="432"/>
      <c r="O199" s="432"/>
      <c r="P199" s="432"/>
      <c r="Q199" s="432"/>
      <c r="R199" s="432"/>
    </row>
    <row r="200" spans="2:18" ht="12.75">
      <c r="B200" s="432"/>
      <c r="C200" s="432"/>
      <c r="D200" s="432"/>
      <c r="E200" s="432"/>
      <c r="F200" s="432"/>
      <c r="G200" s="432"/>
      <c r="H200" s="432"/>
      <c r="I200" s="432"/>
      <c r="J200" s="432"/>
      <c r="K200" s="432"/>
      <c r="L200" s="432"/>
      <c r="M200" s="432"/>
      <c r="N200" s="432"/>
      <c r="O200" s="432"/>
      <c r="P200" s="432"/>
      <c r="Q200" s="432"/>
      <c r="R200" s="432"/>
    </row>
    <row r="201" spans="2:18" ht="12.75">
      <c r="B201" s="432"/>
      <c r="C201" s="432"/>
      <c r="D201" s="432"/>
      <c r="E201" s="432"/>
      <c r="F201" s="432"/>
      <c r="G201" s="432"/>
      <c r="H201" s="432"/>
      <c r="I201" s="432"/>
      <c r="J201" s="432"/>
      <c r="K201" s="432"/>
      <c r="L201" s="432"/>
      <c r="M201" s="432"/>
      <c r="N201" s="432"/>
      <c r="O201" s="432"/>
      <c r="P201" s="432"/>
      <c r="Q201" s="432"/>
      <c r="R201" s="432"/>
    </row>
    <row r="202" spans="2:18" ht="12.75">
      <c r="B202" s="432"/>
      <c r="C202" s="432"/>
      <c r="D202" s="432"/>
      <c r="E202" s="432"/>
      <c r="F202" s="432"/>
      <c r="G202" s="432"/>
      <c r="H202" s="432"/>
      <c r="I202" s="432"/>
      <c r="J202" s="432"/>
      <c r="K202" s="432"/>
      <c r="L202" s="432"/>
      <c r="M202" s="432"/>
      <c r="N202" s="432"/>
      <c r="O202" s="432"/>
      <c r="P202" s="432"/>
      <c r="Q202" s="432"/>
      <c r="R202" s="432"/>
    </row>
    <row r="203" spans="2:18" ht="12.75">
      <c r="B203" s="432"/>
      <c r="C203" s="432"/>
      <c r="D203" s="432"/>
      <c r="E203" s="432"/>
      <c r="F203" s="432"/>
      <c r="G203" s="432"/>
      <c r="H203" s="432"/>
      <c r="I203" s="432"/>
      <c r="J203" s="432"/>
      <c r="K203" s="432"/>
      <c r="L203" s="432"/>
      <c r="M203" s="432"/>
      <c r="N203" s="432"/>
      <c r="O203" s="432"/>
      <c r="P203" s="432"/>
      <c r="Q203" s="432"/>
      <c r="R203" s="432"/>
    </row>
    <row r="204" spans="2:18" ht="12.75">
      <c r="B204" s="432"/>
      <c r="C204" s="432"/>
      <c r="D204" s="432"/>
      <c r="E204" s="432"/>
      <c r="F204" s="432"/>
      <c r="G204" s="432"/>
      <c r="H204" s="432"/>
      <c r="I204" s="432"/>
      <c r="J204" s="432"/>
      <c r="K204" s="432"/>
      <c r="L204" s="432"/>
      <c r="M204" s="432"/>
      <c r="N204" s="432"/>
      <c r="O204" s="432"/>
      <c r="P204" s="432"/>
      <c r="Q204" s="432"/>
      <c r="R204" s="432"/>
    </row>
    <row r="205" spans="2:18" ht="12.75">
      <c r="B205" s="432"/>
      <c r="C205" s="432"/>
      <c r="D205" s="432"/>
      <c r="E205" s="432"/>
      <c r="F205" s="432"/>
      <c r="G205" s="432"/>
      <c r="H205" s="432"/>
      <c r="I205" s="432"/>
      <c r="J205" s="432"/>
      <c r="K205" s="432"/>
      <c r="L205" s="432"/>
      <c r="M205" s="432"/>
      <c r="N205" s="432"/>
      <c r="O205" s="432"/>
      <c r="P205" s="432"/>
      <c r="Q205" s="432"/>
      <c r="R205" s="432"/>
    </row>
    <row r="206" spans="2:18" ht="12.75">
      <c r="B206" s="432"/>
      <c r="C206" s="432"/>
      <c r="D206" s="432"/>
      <c r="E206" s="432"/>
      <c r="F206" s="432"/>
      <c r="G206" s="432"/>
      <c r="H206" s="432"/>
      <c r="I206" s="432"/>
      <c r="J206" s="432"/>
      <c r="K206" s="432"/>
      <c r="L206" s="432"/>
      <c r="M206" s="432"/>
      <c r="N206" s="432"/>
      <c r="O206" s="432"/>
      <c r="P206" s="432"/>
      <c r="Q206" s="432"/>
      <c r="R206" s="432"/>
    </row>
    <row r="207" spans="2:18" ht="12.75">
      <c r="B207" s="432"/>
      <c r="C207" s="432"/>
      <c r="D207" s="432"/>
      <c r="E207" s="432"/>
      <c r="F207" s="432"/>
      <c r="G207" s="432"/>
      <c r="H207" s="432"/>
      <c r="I207" s="432"/>
      <c r="J207" s="432"/>
      <c r="K207" s="432"/>
      <c r="L207" s="432"/>
      <c r="M207" s="432"/>
      <c r="N207" s="432"/>
      <c r="O207" s="432"/>
      <c r="P207" s="432"/>
      <c r="Q207" s="432"/>
      <c r="R207" s="432"/>
    </row>
    <row r="208" spans="2:18" ht="12.75">
      <c r="B208" s="432"/>
      <c r="C208" s="432"/>
      <c r="D208" s="432"/>
      <c r="E208" s="432"/>
      <c r="F208" s="432"/>
      <c r="G208" s="432"/>
      <c r="H208" s="432"/>
      <c r="I208" s="432"/>
      <c r="J208" s="432"/>
      <c r="K208" s="432"/>
      <c r="L208" s="432"/>
      <c r="M208" s="432"/>
      <c r="N208" s="432"/>
      <c r="O208" s="432"/>
      <c r="P208" s="432"/>
      <c r="Q208" s="432"/>
      <c r="R208" s="432"/>
    </row>
    <row r="209" spans="2:18" ht="12.75">
      <c r="B209" s="432"/>
      <c r="C209" s="432"/>
      <c r="D209" s="432"/>
      <c r="E209" s="432"/>
      <c r="F209" s="432"/>
      <c r="G209" s="432"/>
      <c r="H209" s="432"/>
      <c r="I209" s="432"/>
      <c r="J209" s="432"/>
      <c r="K209" s="432"/>
      <c r="L209" s="432"/>
      <c r="M209" s="432"/>
      <c r="N209" s="432"/>
      <c r="O209" s="432"/>
      <c r="P209" s="432"/>
      <c r="Q209" s="432"/>
      <c r="R209" s="432"/>
    </row>
    <row r="210" spans="2:18" ht="12.75">
      <c r="B210" s="432"/>
      <c r="C210" s="432"/>
      <c r="D210" s="432"/>
      <c r="E210" s="432"/>
      <c r="F210" s="432"/>
      <c r="G210" s="432"/>
      <c r="H210" s="432"/>
      <c r="I210" s="432"/>
      <c r="J210" s="432"/>
      <c r="K210" s="432"/>
      <c r="L210" s="432"/>
      <c r="M210" s="432"/>
      <c r="N210" s="432"/>
      <c r="O210" s="432"/>
      <c r="P210" s="432"/>
      <c r="Q210" s="432"/>
      <c r="R210" s="432"/>
    </row>
    <row r="211" spans="2:18" ht="12.75">
      <c r="B211" s="432"/>
      <c r="C211" s="432"/>
      <c r="D211" s="432"/>
      <c r="E211" s="432"/>
      <c r="F211" s="432"/>
      <c r="G211" s="432"/>
      <c r="H211" s="432"/>
      <c r="I211" s="432"/>
      <c r="J211" s="432"/>
      <c r="K211" s="432"/>
      <c r="L211" s="432"/>
      <c r="M211" s="432"/>
      <c r="N211" s="432"/>
      <c r="O211" s="432"/>
      <c r="P211" s="432"/>
      <c r="Q211" s="432"/>
      <c r="R211" s="432"/>
    </row>
    <row r="212" spans="2:18" ht="12.75">
      <c r="B212" s="432"/>
      <c r="C212" s="432"/>
      <c r="D212" s="432"/>
      <c r="E212" s="432"/>
      <c r="F212" s="432"/>
      <c r="G212" s="432"/>
      <c r="H212" s="432"/>
      <c r="I212" s="432"/>
      <c r="J212" s="432"/>
      <c r="K212" s="432"/>
      <c r="L212" s="432"/>
      <c r="M212" s="432"/>
      <c r="N212" s="432"/>
      <c r="O212" s="432"/>
      <c r="P212" s="432"/>
      <c r="Q212" s="432"/>
      <c r="R212" s="432"/>
    </row>
    <row r="213" spans="2:18" ht="12.75">
      <c r="B213" s="432"/>
      <c r="C213" s="432"/>
      <c r="D213" s="432"/>
      <c r="E213" s="432"/>
      <c r="F213" s="432"/>
      <c r="G213" s="432"/>
      <c r="H213" s="432"/>
      <c r="I213" s="432"/>
      <c r="J213" s="432"/>
      <c r="K213" s="432"/>
      <c r="L213" s="432"/>
      <c r="M213" s="432"/>
      <c r="N213" s="432"/>
      <c r="O213" s="432"/>
      <c r="P213" s="432"/>
      <c r="Q213" s="432"/>
      <c r="R213" s="432"/>
    </row>
    <row r="214" spans="2:18" ht="12.75">
      <c r="B214" s="432"/>
      <c r="C214" s="432"/>
      <c r="D214" s="432"/>
      <c r="E214" s="432"/>
      <c r="F214" s="432"/>
      <c r="G214" s="432"/>
      <c r="H214" s="432"/>
      <c r="I214" s="432"/>
      <c r="J214" s="432"/>
      <c r="K214" s="432"/>
      <c r="L214" s="432"/>
      <c r="M214" s="432"/>
      <c r="N214" s="432"/>
      <c r="O214" s="432"/>
      <c r="P214" s="432"/>
      <c r="Q214" s="432"/>
      <c r="R214" s="432"/>
    </row>
    <row r="215" spans="2:18" ht="12.75">
      <c r="B215" s="432"/>
      <c r="C215" s="432"/>
      <c r="D215" s="432"/>
      <c r="E215" s="432"/>
      <c r="F215" s="432"/>
      <c r="G215" s="432"/>
      <c r="H215" s="432"/>
      <c r="I215" s="432"/>
      <c r="J215" s="432"/>
      <c r="K215" s="432"/>
      <c r="L215" s="432"/>
      <c r="M215" s="432"/>
      <c r="N215" s="432"/>
      <c r="O215" s="432"/>
      <c r="P215" s="432"/>
      <c r="Q215" s="432"/>
      <c r="R215" s="432"/>
    </row>
    <row r="216" spans="2:18" ht="12.75">
      <c r="B216" s="432"/>
      <c r="C216" s="432"/>
      <c r="D216" s="432"/>
      <c r="E216" s="432"/>
      <c r="F216" s="432"/>
      <c r="G216" s="432"/>
      <c r="H216" s="432"/>
      <c r="I216" s="432"/>
      <c r="J216" s="432"/>
      <c r="K216" s="432"/>
      <c r="L216" s="432"/>
      <c r="M216" s="432"/>
      <c r="N216" s="432"/>
      <c r="O216" s="432"/>
      <c r="P216" s="432"/>
      <c r="Q216" s="432"/>
      <c r="R216" s="432"/>
    </row>
    <row r="217" spans="2:18" ht="12.75">
      <c r="B217" s="432"/>
      <c r="C217" s="432"/>
      <c r="D217" s="432"/>
      <c r="E217" s="432"/>
      <c r="F217" s="432"/>
      <c r="G217" s="432"/>
      <c r="H217" s="432"/>
      <c r="I217" s="432"/>
      <c r="J217" s="432"/>
      <c r="K217" s="432"/>
      <c r="L217" s="432"/>
      <c r="M217" s="432"/>
      <c r="N217" s="432"/>
      <c r="O217" s="432"/>
      <c r="P217" s="432"/>
      <c r="Q217" s="432"/>
      <c r="R217" s="432"/>
    </row>
    <row r="218" spans="2:18" ht="12.75">
      <c r="B218" s="432"/>
      <c r="C218" s="432"/>
      <c r="D218" s="432"/>
      <c r="E218" s="432"/>
      <c r="F218" s="432"/>
      <c r="G218" s="432"/>
      <c r="H218" s="432"/>
      <c r="I218" s="432"/>
      <c r="J218" s="432"/>
      <c r="K218" s="432"/>
      <c r="L218" s="432"/>
      <c r="M218" s="432"/>
      <c r="N218" s="432"/>
      <c r="O218" s="432"/>
      <c r="P218" s="432"/>
      <c r="Q218" s="432"/>
      <c r="R218" s="432"/>
    </row>
    <row r="219" spans="2:18" ht="12.75">
      <c r="B219" s="432"/>
      <c r="C219" s="432"/>
      <c r="D219" s="432"/>
      <c r="E219" s="432"/>
      <c r="F219" s="432"/>
      <c r="G219" s="432"/>
      <c r="H219" s="432"/>
      <c r="I219" s="432"/>
      <c r="J219" s="432"/>
      <c r="K219" s="432"/>
      <c r="L219" s="432"/>
      <c r="M219" s="432"/>
      <c r="N219" s="432"/>
      <c r="O219" s="432"/>
      <c r="P219" s="432"/>
      <c r="Q219" s="432"/>
      <c r="R219" s="432"/>
    </row>
    <row r="220" spans="2:18" ht="12.75">
      <c r="B220" s="432"/>
      <c r="C220" s="432"/>
      <c r="D220" s="432"/>
      <c r="E220" s="432"/>
      <c r="F220" s="432"/>
      <c r="G220" s="432"/>
      <c r="H220" s="432"/>
      <c r="I220" s="432"/>
      <c r="J220" s="432"/>
      <c r="K220" s="432"/>
      <c r="L220" s="432"/>
      <c r="M220" s="432"/>
      <c r="N220" s="432"/>
      <c r="O220" s="432"/>
      <c r="P220" s="432"/>
      <c r="Q220" s="432"/>
      <c r="R220" s="432"/>
    </row>
    <row r="221" spans="2:18" ht="12.75">
      <c r="B221" s="432"/>
      <c r="C221" s="432"/>
      <c r="D221" s="432"/>
      <c r="E221" s="432"/>
      <c r="F221" s="432"/>
      <c r="G221" s="432"/>
      <c r="H221" s="432"/>
      <c r="I221" s="432"/>
      <c r="J221" s="432"/>
      <c r="K221" s="432"/>
      <c r="L221" s="432"/>
      <c r="M221" s="432"/>
      <c r="N221" s="432"/>
      <c r="O221" s="432"/>
      <c r="P221" s="432"/>
      <c r="Q221" s="432"/>
      <c r="R221" s="432"/>
    </row>
    <row r="222" spans="2:18" ht="12.75">
      <c r="B222" s="432"/>
      <c r="C222" s="432"/>
      <c r="D222" s="432"/>
      <c r="E222" s="432"/>
      <c r="F222" s="432"/>
      <c r="G222" s="432"/>
      <c r="H222" s="432"/>
      <c r="I222" s="432"/>
      <c r="J222" s="432"/>
      <c r="K222" s="432"/>
      <c r="L222" s="432"/>
      <c r="M222" s="432"/>
      <c r="N222" s="432"/>
      <c r="O222" s="432"/>
      <c r="P222" s="432"/>
      <c r="Q222" s="432"/>
      <c r="R222" s="432"/>
    </row>
    <row r="223" spans="2:18" ht="12.75">
      <c r="B223" s="432"/>
      <c r="C223" s="432"/>
      <c r="D223" s="432"/>
      <c r="E223" s="432"/>
      <c r="F223" s="432"/>
      <c r="G223" s="432"/>
      <c r="H223" s="432"/>
      <c r="I223" s="432"/>
      <c r="J223" s="432"/>
      <c r="K223" s="432"/>
      <c r="L223" s="432"/>
      <c r="M223" s="432"/>
      <c r="N223" s="432"/>
      <c r="O223" s="432"/>
      <c r="P223" s="432"/>
      <c r="Q223" s="432"/>
      <c r="R223" s="432"/>
    </row>
    <row r="224" spans="2:18" ht="12.75">
      <c r="B224" s="432"/>
      <c r="C224" s="432"/>
      <c r="D224" s="432"/>
      <c r="E224" s="432"/>
      <c r="F224" s="432"/>
      <c r="G224" s="432"/>
      <c r="H224" s="432"/>
      <c r="I224" s="432"/>
      <c r="J224" s="432"/>
      <c r="K224" s="432"/>
      <c r="L224" s="432"/>
      <c r="M224" s="432"/>
      <c r="N224" s="432"/>
      <c r="O224" s="432"/>
      <c r="P224" s="432"/>
      <c r="Q224" s="432"/>
      <c r="R224" s="432"/>
    </row>
    <row r="225" spans="2:18" ht="12.75">
      <c r="B225" s="432"/>
      <c r="C225" s="432"/>
      <c r="D225" s="432"/>
      <c r="E225" s="432"/>
      <c r="F225" s="432"/>
      <c r="G225" s="432"/>
      <c r="H225" s="432"/>
      <c r="I225" s="432"/>
      <c r="J225" s="432"/>
      <c r="K225" s="432"/>
      <c r="L225" s="432"/>
      <c r="M225" s="432"/>
      <c r="N225" s="432"/>
      <c r="O225" s="432"/>
      <c r="P225" s="432"/>
      <c r="Q225" s="432"/>
      <c r="R225" s="432"/>
    </row>
    <row r="226" spans="2:18" ht="12.75">
      <c r="B226" s="432"/>
      <c r="C226" s="432"/>
      <c r="D226" s="432"/>
      <c r="E226" s="432"/>
      <c r="F226" s="432"/>
      <c r="G226" s="432"/>
      <c r="H226" s="432"/>
      <c r="I226" s="432"/>
      <c r="J226" s="432"/>
      <c r="K226" s="432"/>
      <c r="L226" s="432"/>
      <c r="M226" s="432"/>
      <c r="N226" s="432"/>
      <c r="O226" s="432"/>
      <c r="P226" s="432"/>
      <c r="Q226" s="432"/>
      <c r="R226" s="432"/>
    </row>
    <row r="227" spans="2:18" ht="12.75">
      <c r="B227" s="432"/>
      <c r="C227" s="432"/>
      <c r="D227" s="432"/>
      <c r="E227" s="432"/>
      <c r="F227" s="432"/>
      <c r="G227" s="432"/>
      <c r="H227" s="432"/>
      <c r="I227" s="432"/>
      <c r="J227" s="432"/>
      <c r="K227" s="432"/>
      <c r="L227" s="432"/>
      <c r="M227" s="432"/>
      <c r="N227" s="432"/>
      <c r="O227" s="432"/>
      <c r="P227" s="432"/>
      <c r="Q227" s="432"/>
      <c r="R227" s="432"/>
    </row>
    <row r="228" spans="2:18" ht="12.75">
      <c r="B228" s="432"/>
      <c r="C228" s="432"/>
      <c r="D228" s="432"/>
      <c r="E228" s="432"/>
      <c r="F228" s="432"/>
      <c r="G228" s="432"/>
      <c r="H228" s="432"/>
      <c r="I228" s="432"/>
      <c r="J228" s="432"/>
      <c r="K228" s="432"/>
      <c r="L228" s="432"/>
      <c r="M228" s="432"/>
      <c r="N228" s="432"/>
      <c r="O228" s="432"/>
      <c r="P228" s="432"/>
      <c r="Q228" s="432"/>
      <c r="R228" s="432"/>
    </row>
    <row r="229" spans="2:18" ht="12.75">
      <c r="B229" s="432"/>
      <c r="C229" s="432"/>
      <c r="D229" s="432"/>
      <c r="E229" s="432"/>
      <c r="F229" s="432"/>
      <c r="G229" s="432"/>
      <c r="H229" s="432"/>
      <c r="I229" s="432"/>
      <c r="J229" s="432"/>
      <c r="K229" s="432"/>
      <c r="L229" s="432"/>
      <c r="M229" s="432"/>
      <c r="N229" s="432"/>
      <c r="O229" s="432"/>
      <c r="P229" s="432"/>
      <c r="Q229" s="432"/>
      <c r="R229" s="432"/>
    </row>
    <row r="230" spans="2:18" ht="12.75">
      <c r="B230" s="432"/>
      <c r="C230" s="432"/>
      <c r="D230" s="432"/>
      <c r="E230" s="432"/>
      <c r="F230" s="432"/>
      <c r="G230" s="432"/>
      <c r="H230" s="432"/>
      <c r="I230" s="432"/>
      <c r="J230" s="432"/>
      <c r="K230" s="432"/>
      <c r="L230" s="432"/>
      <c r="M230" s="432"/>
      <c r="N230" s="432"/>
      <c r="O230" s="432"/>
      <c r="P230" s="432"/>
      <c r="Q230" s="432"/>
      <c r="R230" s="432"/>
    </row>
    <row r="231" spans="2:18" ht="12.75">
      <c r="B231" s="432"/>
      <c r="C231" s="432"/>
      <c r="D231" s="432"/>
      <c r="E231" s="432"/>
      <c r="F231" s="432"/>
      <c r="G231" s="432"/>
      <c r="H231" s="432"/>
      <c r="I231" s="432"/>
      <c r="J231" s="432"/>
      <c r="K231" s="432"/>
      <c r="L231" s="432"/>
      <c r="M231" s="432"/>
      <c r="N231" s="432"/>
      <c r="O231" s="432"/>
      <c r="P231" s="432"/>
      <c r="Q231" s="432"/>
      <c r="R231" s="432"/>
    </row>
    <row r="232" spans="2:18" ht="12.75">
      <c r="B232" s="432"/>
      <c r="C232" s="432"/>
      <c r="D232" s="432"/>
      <c r="E232" s="432"/>
      <c r="F232" s="432"/>
      <c r="G232" s="432"/>
      <c r="H232" s="432"/>
      <c r="I232" s="432"/>
      <c r="J232" s="432"/>
      <c r="K232" s="432"/>
      <c r="L232" s="432"/>
      <c r="M232" s="432"/>
      <c r="N232" s="432"/>
      <c r="O232" s="432"/>
      <c r="P232" s="432"/>
      <c r="Q232" s="432"/>
      <c r="R232" s="432"/>
    </row>
    <row r="233" spans="2:18" ht="12.75">
      <c r="B233" s="432"/>
      <c r="C233" s="432"/>
      <c r="D233" s="432"/>
      <c r="E233" s="432"/>
      <c r="F233" s="432"/>
      <c r="G233" s="432"/>
      <c r="H233" s="432"/>
      <c r="I233" s="432"/>
      <c r="J233" s="432"/>
      <c r="K233" s="432"/>
      <c r="L233" s="432"/>
      <c r="M233" s="432"/>
      <c r="N233" s="432"/>
      <c r="O233" s="432"/>
      <c r="P233" s="432"/>
      <c r="Q233" s="432"/>
      <c r="R233" s="432"/>
    </row>
    <row r="234" spans="2:18" ht="12.75">
      <c r="B234" s="432"/>
      <c r="C234" s="432"/>
      <c r="D234" s="432"/>
      <c r="E234" s="432"/>
      <c r="F234" s="432"/>
      <c r="G234" s="432"/>
      <c r="H234" s="432"/>
      <c r="I234" s="432"/>
      <c r="J234" s="432"/>
      <c r="K234" s="432"/>
      <c r="L234" s="432"/>
      <c r="M234" s="432"/>
      <c r="N234" s="432"/>
      <c r="O234" s="432"/>
      <c r="P234" s="432"/>
      <c r="Q234" s="432"/>
      <c r="R234" s="432"/>
    </row>
    <row r="235" spans="2:18" ht="12.75">
      <c r="B235" s="432"/>
      <c r="C235" s="432"/>
      <c r="D235" s="432"/>
      <c r="E235" s="432"/>
      <c r="F235" s="432"/>
      <c r="G235" s="432"/>
      <c r="H235" s="432"/>
      <c r="I235" s="432"/>
      <c r="J235" s="432"/>
      <c r="K235" s="432"/>
      <c r="L235" s="432"/>
      <c r="M235" s="432"/>
      <c r="N235" s="432"/>
      <c r="O235" s="432"/>
      <c r="P235" s="432"/>
      <c r="Q235" s="432"/>
      <c r="R235" s="432"/>
    </row>
    <row r="236" spans="2:18" ht="12.75">
      <c r="B236" s="432"/>
      <c r="C236" s="432"/>
      <c r="D236" s="432"/>
      <c r="E236" s="432"/>
      <c r="F236" s="432"/>
      <c r="G236" s="432"/>
      <c r="H236" s="432"/>
      <c r="I236" s="432"/>
      <c r="J236" s="432"/>
      <c r="K236" s="432"/>
      <c r="L236" s="432"/>
      <c r="M236" s="432"/>
      <c r="N236" s="432"/>
      <c r="O236" s="432"/>
      <c r="P236" s="432"/>
      <c r="Q236" s="432"/>
      <c r="R236" s="432"/>
    </row>
    <row r="237" spans="2:18" ht="12.75">
      <c r="B237" s="432"/>
      <c r="C237" s="432"/>
      <c r="D237" s="432"/>
      <c r="E237" s="432"/>
      <c r="F237" s="432"/>
      <c r="G237" s="432"/>
      <c r="H237" s="432"/>
      <c r="I237" s="432"/>
      <c r="J237" s="432"/>
      <c r="K237" s="432"/>
      <c r="L237" s="432"/>
      <c r="M237" s="432"/>
      <c r="N237" s="432"/>
      <c r="O237" s="432"/>
      <c r="P237" s="432"/>
      <c r="Q237" s="432"/>
      <c r="R237" s="432"/>
    </row>
    <row r="238" spans="2:18" ht="12.75">
      <c r="B238" s="432"/>
      <c r="C238" s="432"/>
      <c r="D238" s="432"/>
      <c r="E238" s="432"/>
      <c r="F238" s="432"/>
      <c r="G238" s="432"/>
      <c r="H238" s="432"/>
      <c r="I238" s="432"/>
      <c r="J238" s="432"/>
      <c r="K238" s="432"/>
      <c r="L238" s="432"/>
      <c r="M238" s="432"/>
      <c r="N238" s="432"/>
      <c r="O238" s="432"/>
      <c r="P238" s="432"/>
      <c r="Q238" s="432"/>
      <c r="R238" s="432"/>
    </row>
    <row r="239" spans="2:18" ht="12.75">
      <c r="B239" s="432"/>
      <c r="C239" s="432"/>
      <c r="D239" s="432"/>
      <c r="E239" s="432"/>
      <c r="F239" s="432"/>
      <c r="G239" s="432"/>
      <c r="H239" s="432"/>
      <c r="I239" s="432"/>
      <c r="J239" s="432"/>
      <c r="K239" s="432"/>
      <c r="L239" s="432"/>
      <c r="M239" s="432"/>
      <c r="N239" s="432"/>
      <c r="O239" s="432"/>
      <c r="P239" s="432"/>
      <c r="Q239" s="432"/>
      <c r="R239" s="432"/>
    </row>
    <row r="240" spans="2:18" ht="12.75">
      <c r="B240" s="432"/>
      <c r="C240" s="432"/>
      <c r="D240" s="432"/>
      <c r="E240" s="432"/>
      <c r="F240" s="432"/>
      <c r="G240" s="432"/>
      <c r="H240" s="432"/>
      <c r="I240" s="432"/>
      <c r="J240" s="432"/>
      <c r="K240" s="432"/>
      <c r="L240" s="432"/>
      <c r="M240" s="432"/>
      <c r="N240" s="432"/>
      <c r="O240" s="432"/>
      <c r="P240" s="432"/>
      <c r="Q240" s="432"/>
      <c r="R240" s="432"/>
    </row>
    <row r="241" spans="2:18" ht="12.75">
      <c r="B241" s="432"/>
      <c r="C241" s="432"/>
      <c r="D241" s="432"/>
      <c r="E241" s="432"/>
      <c r="F241" s="432"/>
      <c r="G241" s="432"/>
      <c r="H241" s="432"/>
      <c r="I241" s="432"/>
      <c r="J241" s="432"/>
      <c r="K241" s="432"/>
      <c r="L241" s="432"/>
      <c r="M241" s="432"/>
      <c r="N241" s="432"/>
      <c r="O241" s="432"/>
      <c r="P241" s="432"/>
      <c r="Q241" s="432"/>
      <c r="R241" s="432"/>
    </row>
    <row r="242" spans="2:18" ht="12.75">
      <c r="B242" s="432"/>
      <c r="C242" s="432"/>
      <c r="D242" s="432"/>
      <c r="E242" s="432"/>
      <c r="F242" s="432"/>
      <c r="G242" s="432"/>
      <c r="H242" s="432"/>
      <c r="I242" s="432"/>
      <c r="J242" s="432"/>
      <c r="K242" s="432"/>
      <c r="L242" s="432"/>
      <c r="M242" s="432"/>
      <c r="N242" s="432"/>
      <c r="O242" s="432"/>
      <c r="P242" s="432"/>
      <c r="Q242" s="432"/>
      <c r="R242" s="432"/>
    </row>
    <row r="243" spans="2:18" ht="12.75">
      <c r="B243" s="432"/>
      <c r="C243" s="432"/>
      <c r="D243" s="432"/>
      <c r="E243" s="432"/>
      <c r="F243" s="432"/>
      <c r="G243" s="432"/>
      <c r="H243" s="432"/>
      <c r="I243" s="432"/>
      <c r="J243" s="432"/>
      <c r="K243" s="432"/>
      <c r="L243" s="432"/>
      <c r="M243" s="432"/>
      <c r="N243" s="432"/>
      <c r="O243" s="432"/>
      <c r="P243" s="432"/>
      <c r="Q243" s="432"/>
      <c r="R243" s="432"/>
    </row>
    <row r="244" spans="2:18" ht="12.75">
      <c r="B244" s="432"/>
      <c r="C244" s="432"/>
      <c r="D244" s="432"/>
      <c r="E244" s="432"/>
      <c r="F244" s="432"/>
      <c r="G244" s="432"/>
      <c r="H244" s="432"/>
      <c r="I244" s="432"/>
      <c r="J244" s="432"/>
      <c r="K244" s="432"/>
      <c r="L244" s="432"/>
      <c r="M244" s="432"/>
      <c r="N244" s="432"/>
      <c r="O244" s="432"/>
      <c r="P244" s="432"/>
      <c r="Q244" s="432"/>
      <c r="R244" s="432"/>
    </row>
    <row r="245" spans="2:18" ht="12.75">
      <c r="B245" s="432"/>
      <c r="C245" s="432"/>
      <c r="D245" s="432"/>
      <c r="E245" s="432"/>
      <c r="F245" s="432"/>
      <c r="G245" s="432"/>
      <c r="H245" s="432"/>
      <c r="I245" s="432"/>
      <c r="J245" s="432"/>
      <c r="K245" s="432"/>
      <c r="L245" s="432"/>
      <c r="M245" s="432"/>
      <c r="N245" s="432"/>
      <c r="O245" s="432"/>
      <c r="P245" s="432"/>
      <c r="Q245" s="432"/>
      <c r="R245" s="432"/>
    </row>
    <row r="246" spans="2:18" ht="12.75">
      <c r="B246" s="432"/>
      <c r="C246" s="432"/>
      <c r="D246" s="432"/>
      <c r="E246" s="432"/>
      <c r="F246" s="432"/>
      <c r="G246" s="432"/>
      <c r="H246" s="432"/>
      <c r="I246" s="432"/>
      <c r="J246" s="432"/>
      <c r="K246" s="432"/>
      <c r="L246" s="432"/>
      <c r="M246" s="432"/>
      <c r="N246" s="432"/>
      <c r="O246" s="432"/>
      <c r="P246" s="432"/>
      <c r="Q246" s="432"/>
      <c r="R246" s="432"/>
    </row>
    <row r="247" spans="2:18" ht="12.75">
      <c r="B247" s="432"/>
      <c r="C247" s="432"/>
      <c r="D247" s="432"/>
      <c r="E247" s="432"/>
      <c r="F247" s="432"/>
      <c r="G247" s="432"/>
      <c r="H247" s="432"/>
      <c r="I247" s="432"/>
      <c r="J247" s="432"/>
      <c r="K247" s="432"/>
      <c r="L247" s="432"/>
      <c r="M247" s="432"/>
      <c r="N247" s="432"/>
      <c r="O247" s="432"/>
      <c r="P247" s="432"/>
      <c r="Q247" s="432"/>
      <c r="R247" s="432"/>
    </row>
    <row r="248" spans="2:18" ht="12.75">
      <c r="B248" s="432"/>
      <c r="C248" s="432"/>
      <c r="D248" s="432"/>
      <c r="E248" s="432"/>
      <c r="F248" s="432"/>
      <c r="G248" s="432"/>
      <c r="H248" s="432"/>
      <c r="I248" s="432"/>
      <c r="J248" s="432"/>
      <c r="K248" s="432"/>
      <c r="L248" s="432"/>
      <c r="M248" s="432"/>
      <c r="N248" s="432"/>
      <c r="O248" s="432"/>
      <c r="P248" s="432"/>
      <c r="Q248" s="432"/>
      <c r="R248" s="432"/>
    </row>
    <row r="249" spans="2:18" ht="12.75">
      <c r="B249" s="432"/>
      <c r="C249" s="432"/>
      <c r="D249" s="432"/>
      <c r="E249" s="432"/>
      <c r="F249" s="432"/>
      <c r="G249" s="432"/>
      <c r="H249" s="432"/>
      <c r="I249" s="432"/>
      <c r="J249" s="432"/>
      <c r="K249" s="432"/>
      <c r="L249" s="432"/>
      <c r="M249" s="432"/>
      <c r="N249" s="432"/>
      <c r="O249" s="432"/>
      <c r="P249" s="432"/>
      <c r="Q249" s="432"/>
      <c r="R249" s="432"/>
    </row>
    <row r="250" spans="2:18" ht="12.75">
      <c r="B250" s="432"/>
      <c r="C250" s="432"/>
      <c r="D250" s="432"/>
      <c r="E250" s="432"/>
      <c r="F250" s="432"/>
      <c r="G250" s="432"/>
      <c r="H250" s="432"/>
      <c r="I250" s="432"/>
      <c r="J250" s="432"/>
      <c r="K250" s="432"/>
      <c r="L250" s="432"/>
      <c r="M250" s="432"/>
      <c r="N250" s="432"/>
      <c r="O250" s="432"/>
      <c r="P250" s="432"/>
      <c r="Q250" s="432"/>
      <c r="R250" s="432"/>
    </row>
    <row r="251" spans="2:18" ht="12.75">
      <c r="B251" s="432"/>
      <c r="C251" s="432"/>
      <c r="D251" s="432"/>
      <c r="E251" s="432"/>
      <c r="F251" s="432"/>
      <c r="G251" s="432"/>
      <c r="H251" s="432"/>
      <c r="I251" s="432"/>
      <c r="J251" s="432"/>
      <c r="K251" s="432"/>
      <c r="L251" s="432"/>
      <c r="M251" s="432"/>
      <c r="N251" s="432"/>
      <c r="O251" s="432"/>
      <c r="P251" s="432"/>
      <c r="Q251" s="432"/>
      <c r="R251" s="432"/>
    </row>
    <row r="252" spans="2:18" ht="12.75">
      <c r="B252" s="432"/>
      <c r="C252" s="432"/>
      <c r="D252" s="432"/>
      <c r="E252" s="432"/>
      <c r="F252" s="432"/>
      <c r="G252" s="432"/>
      <c r="H252" s="432"/>
      <c r="I252" s="432"/>
      <c r="J252" s="432"/>
      <c r="K252" s="432"/>
      <c r="L252" s="432"/>
      <c r="M252" s="432"/>
      <c r="N252" s="432"/>
      <c r="O252" s="432"/>
      <c r="P252" s="432"/>
      <c r="Q252" s="432"/>
      <c r="R252" s="432"/>
    </row>
    <row r="253" spans="2:18" ht="12.75">
      <c r="B253" s="432"/>
      <c r="C253" s="432"/>
      <c r="D253" s="432"/>
      <c r="E253" s="432"/>
      <c r="F253" s="432"/>
      <c r="G253" s="432"/>
      <c r="H253" s="432"/>
      <c r="I253" s="432"/>
      <c r="J253" s="432"/>
      <c r="K253" s="432"/>
      <c r="L253" s="432"/>
      <c r="M253" s="432"/>
      <c r="N253" s="432"/>
      <c r="O253" s="432"/>
      <c r="P253" s="432"/>
      <c r="Q253" s="432"/>
      <c r="R253" s="432"/>
    </row>
    <row r="254" spans="2:18" ht="12.75">
      <c r="B254" s="432"/>
      <c r="C254" s="432"/>
      <c r="D254" s="432"/>
      <c r="E254" s="432"/>
      <c r="F254" s="432"/>
      <c r="G254" s="432"/>
      <c r="H254" s="432"/>
      <c r="I254" s="432"/>
      <c r="J254" s="432"/>
      <c r="K254" s="432"/>
      <c r="L254" s="432"/>
      <c r="M254" s="432"/>
      <c r="N254" s="432"/>
      <c r="O254" s="432"/>
      <c r="P254" s="432"/>
      <c r="Q254" s="432"/>
      <c r="R254" s="432"/>
    </row>
    <row r="255" spans="2:18" ht="12.75">
      <c r="B255" s="432"/>
      <c r="C255" s="432"/>
      <c r="D255" s="432"/>
      <c r="E255" s="432"/>
      <c r="F255" s="432"/>
      <c r="G255" s="432"/>
      <c r="H255" s="432"/>
      <c r="I255" s="432"/>
      <c r="J255" s="432"/>
      <c r="K255" s="432"/>
      <c r="L255" s="432"/>
      <c r="M255" s="432"/>
      <c r="N255" s="432"/>
      <c r="O255" s="432"/>
      <c r="P255" s="432"/>
      <c r="Q255" s="432"/>
      <c r="R255" s="432"/>
    </row>
    <row r="256" spans="2:18" ht="12.75">
      <c r="B256" s="432"/>
      <c r="C256" s="432"/>
      <c r="D256" s="432"/>
      <c r="E256" s="432"/>
      <c r="F256" s="432"/>
      <c r="G256" s="432"/>
      <c r="H256" s="432"/>
      <c r="I256" s="432"/>
      <c r="J256" s="432"/>
      <c r="K256" s="432"/>
      <c r="L256" s="432"/>
      <c r="M256" s="432"/>
      <c r="N256" s="432"/>
      <c r="O256" s="432"/>
      <c r="P256" s="432"/>
      <c r="Q256" s="432"/>
      <c r="R256" s="432"/>
    </row>
    <row r="257" spans="2:18" ht="12.75">
      <c r="B257" s="432"/>
      <c r="C257" s="432"/>
      <c r="D257" s="432"/>
      <c r="E257" s="432"/>
      <c r="F257" s="432"/>
      <c r="G257" s="432"/>
      <c r="H257" s="432"/>
      <c r="I257" s="432"/>
      <c r="J257" s="432"/>
      <c r="K257" s="432"/>
      <c r="L257" s="432"/>
      <c r="M257" s="432"/>
      <c r="N257" s="432"/>
      <c r="O257" s="432"/>
      <c r="P257" s="432"/>
      <c r="Q257" s="432"/>
      <c r="R257" s="432"/>
    </row>
    <row r="258" spans="2:18" ht="12.75">
      <c r="B258" s="432"/>
      <c r="C258" s="432"/>
      <c r="D258" s="432"/>
      <c r="E258" s="432"/>
      <c r="F258" s="432"/>
      <c r="G258" s="432"/>
      <c r="H258" s="432"/>
      <c r="I258" s="432"/>
      <c r="J258" s="432"/>
      <c r="K258" s="432"/>
      <c r="L258" s="432"/>
      <c r="M258" s="432"/>
      <c r="N258" s="432"/>
      <c r="O258" s="432"/>
      <c r="P258" s="432"/>
      <c r="Q258" s="432"/>
      <c r="R258" s="432"/>
    </row>
    <row r="259" spans="2:18" ht="12.75">
      <c r="B259" s="432"/>
      <c r="C259" s="432"/>
      <c r="D259" s="432"/>
      <c r="E259" s="432"/>
      <c r="F259" s="432"/>
      <c r="G259" s="432"/>
      <c r="H259" s="432"/>
      <c r="I259" s="432"/>
      <c r="J259" s="432"/>
      <c r="K259" s="432"/>
      <c r="L259" s="432"/>
      <c r="M259" s="432"/>
      <c r="N259" s="432"/>
      <c r="O259" s="432"/>
      <c r="P259" s="432"/>
      <c r="Q259" s="432"/>
      <c r="R259" s="432"/>
    </row>
    <row r="260" spans="2:18" ht="12.75">
      <c r="B260" s="432"/>
      <c r="C260" s="432"/>
      <c r="D260" s="432"/>
      <c r="E260" s="432"/>
      <c r="F260" s="432"/>
      <c r="G260" s="432"/>
      <c r="H260" s="432"/>
      <c r="I260" s="432"/>
      <c r="J260" s="432"/>
      <c r="K260" s="432"/>
      <c r="L260" s="432"/>
      <c r="M260" s="432"/>
      <c r="N260" s="432"/>
      <c r="O260" s="432"/>
      <c r="P260" s="432"/>
      <c r="Q260" s="432"/>
      <c r="R260" s="432"/>
    </row>
    <row r="261" spans="2:18" ht="12.75">
      <c r="B261" s="432"/>
      <c r="C261" s="432"/>
      <c r="D261" s="432"/>
      <c r="E261" s="432"/>
      <c r="F261" s="432"/>
      <c r="G261" s="432"/>
      <c r="H261" s="432"/>
      <c r="I261" s="432"/>
      <c r="J261" s="432"/>
      <c r="K261" s="432"/>
      <c r="L261" s="432"/>
      <c r="M261" s="432"/>
      <c r="N261" s="432"/>
      <c r="O261" s="432"/>
      <c r="P261" s="432"/>
      <c r="Q261" s="432"/>
      <c r="R261" s="432"/>
    </row>
    <row r="262" spans="2:18" ht="12.75">
      <c r="B262" s="432"/>
      <c r="C262" s="432"/>
      <c r="D262" s="432"/>
      <c r="E262" s="432"/>
      <c r="F262" s="432"/>
      <c r="G262" s="432"/>
      <c r="H262" s="432"/>
      <c r="I262" s="432"/>
      <c r="J262" s="432"/>
      <c r="K262" s="432"/>
      <c r="L262" s="432"/>
      <c r="M262" s="432"/>
      <c r="N262" s="432"/>
      <c r="O262" s="432"/>
      <c r="P262" s="432"/>
      <c r="Q262" s="432"/>
      <c r="R262" s="432"/>
    </row>
    <row r="263" spans="2:18" ht="12.75">
      <c r="B263" s="432"/>
      <c r="C263" s="432"/>
      <c r="D263" s="432"/>
      <c r="E263" s="432"/>
      <c r="F263" s="432"/>
      <c r="G263" s="432"/>
      <c r="H263" s="432"/>
      <c r="I263" s="432"/>
      <c r="J263" s="432"/>
      <c r="K263" s="432"/>
      <c r="L263" s="432"/>
      <c r="M263" s="432"/>
      <c r="N263" s="432"/>
      <c r="O263" s="432"/>
      <c r="P263" s="432"/>
      <c r="Q263" s="432"/>
      <c r="R263" s="432"/>
    </row>
    <row r="264" spans="2:18" ht="12.75">
      <c r="B264" s="432"/>
      <c r="C264" s="432"/>
      <c r="D264" s="432"/>
      <c r="E264" s="432"/>
      <c r="F264" s="432"/>
      <c r="G264" s="432"/>
      <c r="H264" s="432"/>
      <c r="I264" s="432"/>
      <c r="J264" s="432"/>
      <c r="K264" s="432"/>
      <c r="L264" s="432"/>
      <c r="M264" s="432"/>
      <c r="N264" s="432"/>
      <c r="O264" s="432"/>
      <c r="P264" s="432"/>
      <c r="Q264" s="432"/>
      <c r="R264" s="432"/>
    </row>
    <row r="265" spans="2:18" ht="12.75">
      <c r="B265" s="432"/>
      <c r="C265" s="432"/>
      <c r="D265" s="432"/>
      <c r="E265" s="432"/>
      <c r="F265" s="432"/>
      <c r="G265" s="432"/>
      <c r="H265" s="432"/>
      <c r="I265" s="432"/>
      <c r="J265" s="432"/>
      <c r="K265" s="432"/>
      <c r="L265" s="432"/>
      <c r="M265" s="432"/>
      <c r="N265" s="432"/>
      <c r="O265" s="432"/>
      <c r="P265" s="432"/>
      <c r="Q265" s="432"/>
      <c r="R265" s="432"/>
    </row>
    <row r="266" spans="2:18" ht="12.75">
      <c r="B266" s="432"/>
      <c r="C266" s="432"/>
      <c r="D266" s="432"/>
      <c r="E266" s="432"/>
      <c r="F266" s="432"/>
      <c r="G266" s="432"/>
      <c r="H266" s="432"/>
      <c r="I266" s="432"/>
      <c r="J266" s="432"/>
      <c r="K266" s="432"/>
      <c r="L266" s="432"/>
      <c r="M266" s="432"/>
      <c r="N266" s="432"/>
      <c r="O266" s="432"/>
      <c r="P266" s="432"/>
      <c r="Q266" s="432"/>
      <c r="R266" s="432"/>
    </row>
    <row r="267" spans="2:18" ht="12.75">
      <c r="B267" s="432"/>
      <c r="C267" s="432"/>
      <c r="D267" s="432"/>
      <c r="E267" s="432"/>
      <c r="F267" s="432"/>
      <c r="G267" s="432"/>
      <c r="H267" s="432"/>
      <c r="I267" s="432"/>
      <c r="J267" s="432"/>
      <c r="K267" s="432"/>
      <c r="L267" s="432"/>
      <c r="M267" s="432"/>
      <c r="N267" s="432"/>
      <c r="O267" s="432"/>
      <c r="P267" s="432"/>
      <c r="Q267" s="432"/>
      <c r="R267" s="432"/>
    </row>
    <row r="268" spans="2:18" ht="12.75">
      <c r="B268" s="432"/>
      <c r="C268" s="432"/>
      <c r="D268" s="432"/>
      <c r="E268" s="432"/>
      <c r="F268" s="432"/>
      <c r="G268" s="432"/>
      <c r="H268" s="432"/>
      <c r="I268" s="432"/>
      <c r="J268" s="432"/>
      <c r="K268" s="432"/>
      <c r="L268" s="432"/>
      <c r="M268" s="432"/>
      <c r="N268" s="432"/>
      <c r="O268" s="432"/>
      <c r="P268" s="432"/>
      <c r="Q268" s="432"/>
      <c r="R268" s="432"/>
    </row>
    <row r="269" spans="2:18" ht="12.75">
      <c r="B269" s="432"/>
      <c r="C269" s="432"/>
      <c r="D269" s="432"/>
      <c r="E269" s="432"/>
      <c r="F269" s="432"/>
      <c r="G269" s="432"/>
      <c r="H269" s="432"/>
      <c r="I269" s="432"/>
      <c r="J269" s="432"/>
      <c r="K269" s="432"/>
      <c r="L269" s="432"/>
      <c r="M269" s="432"/>
      <c r="N269" s="432"/>
      <c r="O269" s="432"/>
      <c r="P269" s="432"/>
      <c r="Q269" s="432"/>
      <c r="R269" s="432"/>
    </row>
    <row r="270" spans="2:18" ht="12.75">
      <c r="B270" s="432"/>
      <c r="C270" s="432"/>
      <c r="D270" s="432"/>
      <c r="E270" s="432"/>
      <c r="F270" s="432"/>
      <c r="G270" s="432"/>
      <c r="H270" s="432"/>
      <c r="I270" s="432"/>
      <c r="J270" s="432"/>
      <c r="K270" s="432"/>
      <c r="L270" s="432"/>
      <c r="M270" s="432"/>
      <c r="N270" s="432"/>
      <c r="O270" s="432"/>
      <c r="P270" s="432"/>
      <c r="Q270" s="432"/>
      <c r="R270" s="432"/>
    </row>
    <row r="271" spans="2:18" ht="12.75">
      <c r="B271" s="432"/>
      <c r="C271" s="432"/>
      <c r="D271" s="432"/>
      <c r="E271" s="432"/>
      <c r="F271" s="432"/>
      <c r="G271" s="432"/>
      <c r="H271" s="432"/>
      <c r="I271" s="432"/>
      <c r="J271" s="432"/>
      <c r="K271" s="432"/>
      <c r="L271" s="432"/>
      <c r="M271" s="432"/>
      <c r="N271" s="432"/>
      <c r="O271" s="432"/>
      <c r="P271" s="432"/>
      <c r="Q271" s="432"/>
      <c r="R271" s="432"/>
    </row>
    <row r="272" spans="2:18" ht="12.75">
      <c r="B272" s="432"/>
      <c r="C272" s="432"/>
      <c r="D272" s="432"/>
      <c r="E272" s="432"/>
      <c r="F272" s="432"/>
      <c r="G272" s="432"/>
      <c r="H272" s="432"/>
      <c r="I272" s="432"/>
      <c r="J272" s="432"/>
      <c r="K272" s="432"/>
      <c r="L272" s="432"/>
      <c r="M272" s="432"/>
      <c r="N272" s="432"/>
      <c r="O272" s="432"/>
      <c r="P272" s="432"/>
      <c r="Q272" s="432"/>
      <c r="R272" s="432"/>
    </row>
    <row r="273" spans="2:18" ht="12.75">
      <c r="B273" s="432"/>
      <c r="C273" s="432"/>
      <c r="D273" s="432"/>
      <c r="E273" s="432"/>
      <c r="F273" s="432"/>
      <c r="G273" s="432"/>
      <c r="H273" s="432"/>
      <c r="I273" s="432"/>
      <c r="J273" s="432"/>
      <c r="K273" s="432"/>
      <c r="L273" s="432"/>
      <c r="M273" s="432"/>
      <c r="N273" s="432"/>
      <c r="O273" s="432"/>
      <c r="P273" s="432"/>
      <c r="Q273" s="432"/>
      <c r="R273" s="432"/>
    </row>
    <row r="274" spans="2:18" ht="12.75">
      <c r="B274" s="432"/>
      <c r="C274" s="432"/>
      <c r="D274" s="432"/>
      <c r="E274" s="432"/>
      <c r="F274" s="432"/>
      <c r="G274" s="432"/>
      <c r="H274" s="432"/>
      <c r="I274" s="432"/>
      <c r="J274" s="432"/>
      <c r="K274" s="432"/>
      <c r="L274" s="432"/>
      <c r="M274" s="432"/>
      <c r="N274" s="432"/>
      <c r="O274" s="432"/>
      <c r="P274" s="432"/>
      <c r="Q274" s="432"/>
      <c r="R274" s="432"/>
    </row>
    <row r="275" spans="2:18" ht="12.75">
      <c r="B275" s="432"/>
      <c r="C275" s="432"/>
      <c r="D275" s="432"/>
      <c r="E275" s="432"/>
      <c r="F275" s="432"/>
      <c r="G275" s="432"/>
      <c r="H275" s="432"/>
      <c r="I275" s="432"/>
      <c r="J275" s="432"/>
      <c r="K275" s="432"/>
      <c r="L275" s="432"/>
      <c r="M275" s="432"/>
      <c r="N275" s="432"/>
      <c r="O275" s="432"/>
      <c r="P275" s="432"/>
      <c r="Q275" s="432"/>
      <c r="R275" s="432"/>
    </row>
    <row r="276" spans="2:18" ht="12.75">
      <c r="B276" s="432"/>
      <c r="C276" s="432"/>
      <c r="D276" s="432"/>
      <c r="E276" s="432"/>
      <c r="F276" s="432"/>
      <c r="G276" s="432"/>
      <c r="H276" s="432"/>
      <c r="I276" s="432"/>
      <c r="J276" s="432"/>
      <c r="K276" s="432"/>
      <c r="L276" s="432"/>
      <c r="M276" s="432"/>
      <c r="N276" s="432"/>
      <c r="O276" s="432"/>
      <c r="P276" s="432"/>
      <c r="Q276" s="432"/>
      <c r="R276" s="432"/>
    </row>
    <row r="277" spans="2:18" ht="12.75">
      <c r="B277" s="432"/>
      <c r="C277" s="432"/>
      <c r="D277" s="432"/>
      <c r="E277" s="432"/>
      <c r="F277" s="432"/>
      <c r="G277" s="432"/>
      <c r="H277" s="432"/>
      <c r="I277" s="432"/>
      <c r="J277" s="432"/>
      <c r="K277" s="432"/>
      <c r="L277" s="432"/>
      <c r="M277" s="432"/>
      <c r="N277" s="432"/>
      <c r="O277" s="432"/>
      <c r="P277" s="432"/>
      <c r="Q277" s="432"/>
      <c r="R277" s="432"/>
    </row>
    <row r="278" spans="2:18" ht="12.75">
      <c r="B278" s="432"/>
      <c r="C278" s="432"/>
      <c r="D278" s="432"/>
      <c r="E278" s="432"/>
      <c r="F278" s="432"/>
      <c r="G278" s="432"/>
      <c r="H278" s="432"/>
      <c r="I278" s="432"/>
      <c r="J278" s="432"/>
      <c r="K278" s="432"/>
      <c r="L278" s="432"/>
      <c r="M278" s="432"/>
      <c r="N278" s="432"/>
      <c r="O278" s="432"/>
      <c r="P278" s="432"/>
      <c r="Q278" s="432"/>
      <c r="R278" s="432"/>
    </row>
    <row r="279" spans="2:18" ht="12.75">
      <c r="B279" s="432"/>
      <c r="C279" s="432"/>
      <c r="D279" s="432"/>
      <c r="E279" s="432"/>
      <c r="F279" s="432"/>
      <c r="G279" s="432"/>
      <c r="H279" s="432"/>
      <c r="I279" s="432"/>
      <c r="J279" s="432"/>
      <c r="K279" s="432"/>
      <c r="L279" s="432"/>
      <c r="M279" s="432"/>
      <c r="N279" s="432"/>
      <c r="O279" s="432"/>
      <c r="P279" s="432"/>
      <c r="Q279" s="432"/>
      <c r="R279" s="432"/>
    </row>
    <row r="280" spans="2:18" ht="12.75">
      <c r="B280" s="432"/>
      <c r="C280" s="432"/>
      <c r="D280" s="432"/>
      <c r="E280" s="432"/>
      <c r="F280" s="432"/>
      <c r="G280" s="432"/>
      <c r="H280" s="432"/>
      <c r="I280" s="432"/>
      <c r="J280" s="432"/>
      <c r="K280" s="432"/>
      <c r="L280" s="432"/>
      <c r="M280" s="432"/>
      <c r="N280" s="432"/>
      <c r="O280" s="432"/>
      <c r="P280" s="432"/>
      <c r="Q280" s="432"/>
      <c r="R280" s="432"/>
    </row>
    <row r="281" spans="2:18" ht="12.75">
      <c r="B281" s="432"/>
      <c r="C281" s="432"/>
      <c r="D281" s="432"/>
      <c r="E281" s="432"/>
      <c r="F281" s="432"/>
      <c r="G281" s="432"/>
      <c r="H281" s="432"/>
      <c r="I281" s="432"/>
      <c r="J281" s="432"/>
      <c r="K281" s="432"/>
      <c r="L281" s="432"/>
      <c r="M281" s="432"/>
      <c r="N281" s="432"/>
      <c r="O281" s="432"/>
      <c r="P281" s="432"/>
      <c r="Q281" s="432"/>
      <c r="R281" s="432"/>
    </row>
    <row r="282" spans="2:18" ht="12.75">
      <c r="B282" s="432"/>
      <c r="C282" s="432"/>
      <c r="D282" s="432"/>
      <c r="E282" s="432"/>
      <c r="F282" s="432"/>
      <c r="G282" s="432"/>
      <c r="H282" s="432"/>
      <c r="I282" s="432"/>
      <c r="J282" s="432"/>
      <c r="K282" s="432"/>
      <c r="L282" s="432"/>
      <c r="M282" s="432"/>
      <c r="N282" s="432"/>
      <c r="O282" s="432"/>
      <c r="P282" s="432"/>
      <c r="Q282" s="432"/>
      <c r="R282" s="432"/>
    </row>
    <row r="283" spans="2:18" ht="12.75">
      <c r="B283" s="432"/>
      <c r="C283" s="432"/>
      <c r="D283" s="432"/>
      <c r="E283" s="432"/>
      <c r="F283" s="432"/>
      <c r="G283" s="432"/>
      <c r="H283" s="432"/>
      <c r="I283" s="432"/>
      <c r="J283" s="432"/>
      <c r="K283" s="432"/>
      <c r="L283" s="432"/>
      <c r="M283" s="432"/>
      <c r="N283" s="432"/>
      <c r="O283" s="432"/>
      <c r="P283" s="432"/>
      <c r="Q283" s="432"/>
      <c r="R283" s="432"/>
    </row>
    <row r="284" spans="2:18" ht="12.75">
      <c r="B284" s="432"/>
      <c r="C284" s="432"/>
      <c r="D284" s="432"/>
      <c r="E284" s="432"/>
      <c r="F284" s="432"/>
      <c r="G284" s="432"/>
      <c r="H284" s="432"/>
      <c r="I284" s="432"/>
      <c r="J284" s="432"/>
      <c r="K284" s="432"/>
      <c r="L284" s="432"/>
      <c r="M284" s="432"/>
      <c r="N284" s="432"/>
      <c r="O284" s="432"/>
      <c r="P284" s="432"/>
      <c r="Q284" s="432"/>
      <c r="R284" s="432"/>
    </row>
    <row r="285" spans="2:18" ht="12.75">
      <c r="B285" s="432"/>
      <c r="C285" s="432"/>
      <c r="D285" s="432"/>
      <c r="E285" s="432"/>
      <c r="F285" s="432"/>
      <c r="G285" s="432"/>
      <c r="H285" s="432"/>
      <c r="I285" s="432"/>
      <c r="J285" s="432"/>
      <c r="K285" s="432"/>
      <c r="L285" s="432"/>
      <c r="M285" s="432"/>
      <c r="N285" s="432"/>
      <c r="O285" s="432"/>
      <c r="P285" s="432"/>
      <c r="Q285" s="432"/>
      <c r="R285" s="432"/>
    </row>
    <row r="286" spans="2:18" ht="12.75">
      <c r="B286" s="432"/>
      <c r="C286" s="432"/>
      <c r="D286" s="432"/>
      <c r="E286" s="432"/>
      <c r="F286" s="432"/>
      <c r="G286" s="432"/>
      <c r="H286" s="432"/>
      <c r="I286" s="432"/>
      <c r="J286" s="432"/>
      <c r="K286" s="432"/>
      <c r="L286" s="432"/>
      <c r="M286" s="432"/>
      <c r="N286" s="432"/>
      <c r="O286" s="432"/>
      <c r="P286" s="432"/>
      <c r="Q286" s="432"/>
      <c r="R286" s="432"/>
    </row>
    <row r="287" spans="2:18" ht="12.75">
      <c r="B287" s="432"/>
      <c r="C287" s="432"/>
      <c r="D287" s="432"/>
      <c r="E287" s="432"/>
      <c r="F287" s="432"/>
      <c r="G287" s="432"/>
      <c r="H287" s="432"/>
      <c r="I287" s="432"/>
      <c r="J287" s="432"/>
      <c r="K287" s="432"/>
      <c r="L287" s="432"/>
      <c r="M287" s="432"/>
      <c r="N287" s="432"/>
      <c r="O287" s="432"/>
      <c r="P287" s="432"/>
      <c r="Q287" s="432"/>
      <c r="R287" s="432"/>
    </row>
    <row r="288" spans="2:18" ht="12.75">
      <c r="B288" s="432"/>
      <c r="C288" s="432"/>
      <c r="D288" s="432"/>
      <c r="E288" s="432"/>
      <c r="F288" s="432"/>
      <c r="G288" s="432"/>
      <c r="H288" s="432"/>
      <c r="I288" s="432"/>
      <c r="J288" s="432"/>
      <c r="K288" s="432"/>
      <c r="L288" s="432"/>
      <c r="M288" s="432"/>
      <c r="N288" s="432"/>
      <c r="O288" s="432"/>
      <c r="P288" s="432"/>
      <c r="Q288" s="432"/>
      <c r="R288" s="432"/>
    </row>
    <row r="289" spans="2:18" ht="12.75">
      <c r="B289" s="432"/>
      <c r="C289" s="432"/>
      <c r="D289" s="432"/>
      <c r="E289" s="432"/>
      <c r="F289" s="432"/>
      <c r="G289" s="432"/>
      <c r="H289" s="432"/>
      <c r="I289" s="432"/>
      <c r="J289" s="432"/>
      <c r="K289" s="432"/>
      <c r="L289" s="432"/>
      <c r="M289" s="432"/>
      <c r="N289" s="432"/>
      <c r="O289" s="432"/>
      <c r="P289" s="432"/>
      <c r="Q289" s="432"/>
      <c r="R289" s="432"/>
    </row>
    <row r="290" spans="2:18" ht="12.75">
      <c r="B290" s="432"/>
      <c r="C290" s="432"/>
      <c r="D290" s="432"/>
      <c r="E290" s="432"/>
      <c r="F290" s="432"/>
      <c r="G290" s="432"/>
      <c r="H290" s="432"/>
      <c r="I290" s="432"/>
      <c r="J290" s="432"/>
      <c r="K290" s="432"/>
      <c r="L290" s="432"/>
      <c r="M290" s="432"/>
      <c r="N290" s="432"/>
      <c r="O290" s="432"/>
      <c r="P290" s="432"/>
      <c r="Q290" s="432"/>
      <c r="R290" s="432"/>
    </row>
    <row r="291" spans="2:18" ht="12.75">
      <c r="B291" s="432"/>
      <c r="C291" s="432"/>
      <c r="D291" s="432"/>
      <c r="E291" s="432"/>
      <c r="F291" s="432"/>
      <c r="G291" s="432"/>
      <c r="H291" s="432"/>
      <c r="I291" s="432"/>
      <c r="J291" s="432"/>
      <c r="K291" s="432"/>
      <c r="L291" s="432"/>
      <c r="M291" s="432"/>
      <c r="N291" s="432"/>
      <c r="O291" s="432"/>
      <c r="P291" s="432"/>
      <c r="Q291" s="432"/>
      <c r="R291" s="432"/>
    </row>
    <row r="292" spans="2:18" ht="12.75">
      <c r="B292" s="432"/>
      <c r="C292" s="432"/>
      <c r="D292" s="432"/>
      <c r="E292" s="432"/>
      <c r="F292" s="432"/>
      <c r="G292" s="432"/>
      <c r="H292" s="432"/>
      <c r="I292" s="432"/>
      <c r="J292" s="432"/>
      <c r="K292" s="432"/>
      <c r="L292" s="432"/>
      <c r="M292" s="432"/>
      <c r="N292" s="432"/>
      <c r="O292" s="432"/>
      <c r="P292" s="432"/>
      <c r="Q292" s="432"/>
      <c r="R292" s="432"/>
    </row>
    <row r="293" spans="2:18" ht="12.75">
      <c r="B293" s="432"/>
      <c r="C293" s="432"/>
      <c r="D293" s="432"/>
      <c r="E293" s="432"/>
      <c r="F293" s="432"/>
      <c r="G293" s="432"/>
      <c r="H293" s="432"/>
      <c r="I293" s="432"/>
      <c r="J293" s="432"/>
      <c r="K293" s="432"/>
      <c r="L293" s="432"/>
      <c r="M293" s="432"/>
      <c r="N293" s="432"/>
      <c r="O293" s="432"/>
      <c r="P293" s="432"/>
      <c r="Q293" s="432"/>
      <c r="R293" s="432"/>
    </row>
    <row r="294" spans="2:18" ht="12.75">
      <c r="B294" s="432"/>
      <c r="C294" s="432"/>
      <c r="D294" s="432"/>
      <c r="E294" s="432"/>
      <c r="F294" s="432"/>
      <c r="G294" s="432"/>
      <c r="H294" s="432"/>
      <c r="I294" s="432"/>
      <c r="J294" s="432"/>
      <c r="K294" s="432"/>
      <c r="L294" s="432"/>
      <c r="M294" s="432"/>
      <c r="N294" s="432"/>
      <c r="O294" s="432"/>
      <c r="P294" s="432"/>
      <c r="Q294" s="432"/>
      <c r="R294" s="432"/>
    </row>
    <row r="295" spans="2:18" ht="12.75">
      <c r="B295" s="432"/>
      <c r="C295" s="432"/>
      <c r="D295" s="432"/>
      <c r="E295" s="432"/>
      <c r="F295" s="432"/>
      <c r="G295" s="432"/>
      <c r="H295" s="432"/>
      <c r="I295" s="432"/>
      <c r="J295" s="432"/>
      <c r="K295" s="432"/>
      <c r="L295" s="432"/>
      <c r="M295" s="432"/>
      <c r="N295" s="432"/>
      <c r="O295" s="432"/>
      <c r="P295" s="432"/>
      <c r="Q295" s="432"/>
      <c r="R295" s="432"/>
    </row>
    <row r="296" spans="2:18" ht="12.75">
      <c r="B296" s="432"/>
      <c r="C296" s="432"/>
      <c r="D296" s="432"/>
      <c r="E296" s="432"/>
      <c r="F296" s="432"/>
      <c r="G296" s="432"/>
      <c r="H296" s="432"/>
      <c r="I296" s="432"/>
      <c r="J296" s="432"/>
      <c r="K296" s="432"/>
      <c r="L296" s="432"/>
      <c r="M296" s="432"/>
      <c r="N296" s="432"/>
      <c r="O296" s="432"/>
      <c r="P296" s="432"/>
      <c r="Q296" s="432"/>
      <c r="R296" s="432"/>
    </row>
    <row r="297" spans="2:18" ht="12.75">
      <c r="B297" s="432"/>
      <c r="C297" s="432"/>
      <c r="D297" s="432"/>
      <c r="E297" s="432"/>
      <c r="F297" s="432"/>
      <c r="G297" s="432"/>
      <c r="H297" s="432"/>
      <c r="I297" s="432"/>
      <c r="J297" s="432"/>
      <c r="K297" s="432"/>
      <c r="L297" s="432"/>
      <c r="M297" s="432"/>
      <c r="N297" s="432"/>
      <c r="O297" s="432"/>
      <c r="P297" s="432"/>
      <c r="Q297" s="432"/>
      <c r="R297" s="432"/>
    </row>
    <row r="298" spans="2:18" ht="12.75">
      <c r="B298" s="432"/>
      <c r="C298" s="432"/>
      <c r="D298" s="432"/>
      <c r="E298" s="432"/>
      <c r="F298" s="432"/>
      <c r="G298" s="432"/>
      <c r="H298" s="432"/>
      <c r="I298" s="432"/>
      <c r="J298" s="432"/>
      <c r="K298" s="432"/>
      <c r="L298" s="432"/>
      <c r="M298" s="432"/>
      <c r="N298" s="432"/>
      <c r="O298" s="432"/>
      <c r="P298" s="432"/>
      <c r="Q298" s="432"/>
      <c r="R298" s="432"/>
    </row>
    <row r="299" spans="2:18" ht="12.75">
      <c r="B299" s="432"/>
      <c r="C299" s="432"/>
      <c r="D299" s="432"/>
      <c r="E299" s="432"/>
      <c r="F299" s="432"/>
      <c r="G299" s="432"/>
      <c r="H299" s="432"/>
      <c r="I299" s="432"/>
      <c r="J299" s="432"/>
      <c r="K299" s="432"/>
      <c r="L299" s="432"/>
      <c r="M299" s="432"/>
      <c r="N299" s="432"/>
      <c r="O299" s="432"/>
      <c r="P299" s="432"/>
      <c r="Q299" s="432"/>
      <c r="R299" s="432"/>
    </row>
    <row r="300" spans="2:18" ht="12.75">
      <c r="B300" s="432"/>
      <c r="C300" s="432"/>
      <c r="D300" s="432"/>
      <c r="E300" s="432"/>
      <c r="F300" s="432"/>
      <c r="G300" s="432"/>
      <c r="H300" s="432"/>
      <c r="I300" s="432"/>
      <c r="J300" s="432"/>
      <c r="K300" s="432"/>
      <c r="L300" s="432"/>
      <c r="M300" s="432"/>
      <c r="N300" s="432"/>
      <c r="O300" s="432"/>
      <c r="P300" s="432"/>
      <c r="Q300" s="432"/>
      <c r="R300" s="432"/>
    </row>
    <row r="301" spans="2:18" ht="12.75">
      <c r="B301" s="432"/>
      <c r="C301" s="432"/>
      <c r="D301" s="432"/>
      <c r="E301" s="432"/>
      <c r="F301" s="432"/>
      <c r="G301" s="432"/>
      <c r="H301" s="432"/>
      <c r="I301" s="432"/>
      <c r="J301" s="432"/>
      <c r="K301" s="432"/>
      <c r="L301" s="432"/>
      <c r="M301" s="432"/>
      <c r="N301" s="432"/>
      <c r="O301" s="432"/>
      <c r="P301" s="432"/>
      <c r="Q301" s="432"/>
      <c r="R301" s="432"/>
    </row>
    <row r="302" spans="2:18" ht="12.75">
      <c r="B302" s="432"/>
      <c r="C302" s="432"/>
      <c r="D302" s="432"/>
      <c r="E302" s="432"/>
      <c r="F302" s="432"/>
      <c r="G302" s="432"/>
      <c r="H302" s="432"/>
      <c r="I302" s="432"/>
      <c r="J302" s="432"/>
      <c r="K302" s="432"/>
      <c r="L302" s="432"/>
      <c r="M302" s="432"/>
      <c r="N302" s="432"/>
      <c r="O302" s="432"/>
      <c r="P302" s="432"/>
      <c r="Q302" s="432"/>
      <c r="R302" s="432"/>
    </row>
    <row r="303" spans="2:18" ht="12.75">
      <c r="B303" s="432"/>
      <c r="C303" s="432"/>
      <c r="D303" s="432"/>
      <c r="E303" s="432"/>
      <c r="F303" s="432"/>
      <c r="G303" s="432"/>
      <c r="H303" s="432"/>
      <c r="I303" s="432"/>
      <c r="J303" s="432"/>
      <c r="K303" s="432"/>
      <c r="L303" s="432"/>
      <c r="M303" s="432"/>
      <c r="N303" s="432"/>
      <c r="O303" s="432"/>
      <c r="P303" s="432"/>
      <c r="Q303" s="432"/>
      <c r="R303" s="432"/>
    </row>
    <row r="304" spans="2:18" ht="12.75">
      <c r="B304" s="432"/>
      <c r="C304" s="432"/>
      <c r="D304" s="432"/>
      <c r="E304" s="432"/>
      <c r="F304" s="432"/>
      <c r="G304" s="432"/>
      <c r="H304" s="432"/>
      <c r="I304" s="432"/>
      <c r="J304" s="432"/>
      <c r="K304" s="432"/>
      <c r="L304" s="432"/>
      <c r="M304" s="432"/>
      <c r="N304" s="432"/>
      <c r="O304" s="432"/>
      <c r="P304" s="432"/>
      <c r="Q304" s="432"/>
      <c r="R304" s="432"/>
    </row>
    <row r="305" spans="2:18" ht="12.75">
      <c r="B305" s="432"/>
      <c r="C305" s="432"/>
      <c r="D305" s="432"/>
      <c r="E305" s="432"/>
      <c r="F305" s="432"/>
      <c r="G305" s="432"/>
      <c r="H305" s="432"/>
      <c r="I305" s="432"/>
      <c r="J305" s="432"/>
      <c r="K305" s="432"/>
      <c r="L305" s="432"/>
      <c r="M305" s="432"/>
      <c r="N305" s="432"/>
      <c r="O305" s="432"/>
      <c r="P305" s="432"/>
      <c r="Q305" s="432"/>
      <c r="R305" s="432"/>
    </row>
    <row r="306" spans="2:18" ht="12.75">
      <c r="B306" s="432"/>
      <c r="C306" s="432"/>
      <c r="D306" s="432"/>
      <c r="E306" s="432"/>
      <c r="F306" s="432"/>
      <c r="G306" s="432"/>
      <c r="H306" s="432"/>
      <c r="I306" s="432"/>
      <c r="J306" s="432"/>
      <c r="K306" s="432"/>
      <c r="L306" s="432"/>
      <c r="M306" s="432"/>
      <c r="N306" s="432"/>
      <c r="O306" s="432"/>
      <c r="P306" s="432"/>
      <c r="Q306" s="432"/>
      <c r="R306" s="432"/>
    </row>
    <row r="307" spans="2:18" ht="12.75">
      <c r="B307" s="432"/>
      <c r="C307" s="432"/>
      <c r="D307" s="432"/>
      <c r="E307" s="432"/>
      <c r="F307" s="432"/>
      <c r="G307" s="432"/>
      <c r="H307" s="432"/>
      <c r="I307" s="432"/>
      <c r="J307" s="432"/>
      <c r="K307" s="432"/>
      <c r="L307" s="432"/>
      <c r="M307" s="432"/>
      <c r="N307" s="432"/>
      <c r="O307" s="432"/>
      <c r="P307" s="432"/>
      <c r="Q307" s="432"/>
      <c r="R307" s="432"/>
    </row>
    <row r="308" spans="2:18" ht="12.75">
      <c r="B308" s="432"/>
      <c r="C308" s="432"/>
      <c r="D308" s="432"/>
      <c r="E308" s="432"/>
      <c r="F308" s="432"/>
      <c r="G308" s="432"/>
      <c r="H308" s="432"/>
      <c r="I308" s="432"/>
      <c r="J308" s="432"/>
      <c r="K308" s="432"/>
      <c r="L308" s="432"/>
      <c r="M308" s="432"/>
      <c r="N308" s="432"/>
      <c r="O308" s="432"/>
      <c r="P308" s="432"/>
      <c r="Q308" s="432"/>
      <c r="R308" s="432"/>
    </row>
    <row r="309" spans="2:18" ht="12.75">
      <c r="B309" s="432"/>
      <c r="C309" s="432"/>
      <c r="D309" s="432"/>
      <c r="E309" s="432"/>
      <c r="F309" s="432"/>
      <c r="G309" s="432"/>
      <c r="H309" s="432"/>
      <c r="I309" s="432"/>
      <c r="J309" s="432"/>
      <c r="K309" s="432"/>
      <c r="L309" s="432"/>
      <c r="M309" s="432"/>
      <c r="N309" s="432"/>
      <c r="O309" s="432"/>
      <c r="P309" s="432"/>
      <c r="Q309" s="432"/>
      <c r="R309" s="432"/>
    </row>
    <row r="310" spans="2:18" ht="12.75">
      <c r="B310" s="432"/>
      <c r="C310" s="432"/>
      <c r="D310" s="432"/>
      <c r="E310" s="432"/>
      <c r="F310" s="432"/>
      <c r="G310" s="432"/>
      <c r="H310" s="432"/>
      <c r="I310" s="432"/>
      <c r="J310" s="432"/>
      <c r="K310" s="432"/>
      <c r="L310" s="432"/>
      <c r="M310" s="432"/>
      <c r="N310" s="432"/>
      <c r="O310" s="432"/>
      <c r="P310" s="432"/>
      <c r="Q310" s="432"/>
      <c r="R310" s="432"/>
    </row>
    <row r="311" spans="2:18" ht="12.75">
      <c r="B311" s="432"/>
      <c r="C311" s="432"/>
      <c r="D311" s="432"/>
      <c r="E311" s="432"/>
      <c r="F311" s="432"/>
      <c r="G311" s="432"/>
      <c r="H311" s="432"/>
      <c r="I311" s="432"/>
      <c r="J311" s="432"/>
      <c r="K311" s="432"/>
      <c r="L311" s="432"/>
      <c r="M311" s="432"/>
      <c r="N311" s="432"/>
      <c r="O311" s="432"/>
      <c r="P311" s="432"/>
      <c r="Q311" s="432"/>
      <c r="R311" s="432"/>
    </row>
    <row r="312" spans="2:18" ht="12.75">
      <c r="B312" s="432"/>
      <c r="C312" s="432"/>
      <c r="D312" s="432"/>
      <c r="E312" s="432"/>
      <c r="F312" s="432"/>
      <c r="G312" s="432"/>
      <c r="H312" s="432"/>
      <c r="I312" s="432"/>
      <c r="J312" s="432"/>
      <c r="K312" s="432"/>
      <c r="L312" s="432"/>
      <c r="M312" s="432"/>
      <c r="N312" s="432"/>
      <c r="O312" s="432"/>
      <c r="P312" s="432"/>
      <c r="Q312" s="432"/>
      <c r="R312" s="432"/>
    </row>
    <row r="313" spans="2:18" ht="12.75">
      <c r="B313" s="432"/>
      <c r="C313" s="432"/>
      <c r="D313" s="432"/>
      <c r="E313" s="432"/>
      <c r="F313" s="432"/>
      <c r="G313" s="432"/>
      <c r="H313" s="432"/>
      <c r="I313" s="432"/>
      <c r="J313" s="432"/>
      <c r="K313" s="432"/>
      <c r="L313" s="432"/>
      <c r="M313" s="432"/>
      <c r="N313" s="432"/>
      <c r="O313" s="432"/>
      <c r="P313" s="432"/>
      <c r="Q313" s="432"/>
      <c r="R313" s="432"/>
    </row>
    <row r="314" spans="2:18" ht="12.75">
      <c r="B314" s="432"/>
      <c r="C314" s="432"/>
      <c r="D314" s="432"/>
      <c r="E314" s="432"/>
      <c r="F314" s="432"/>
      <c r="G314" s="432"/>
      <c r="H314" s="432"/>
      <c r="I314" s="432"/>
      <c r="J314" s="432"/>
      <c r="K314" s="432"/>
      <c r="L314" s="432"/>
      <c r="M314" s="432"/>
      <c r="N314" s="432"/>
      <c r="O314" s="432"/>
      <c r="P314" s="432"/>
      <c r="Q314" s="432"/>
      <c r="R314" s="432"/>
    </row>
    <row r="315" spans="2:18" ht="12.75">
      <c r="B315" s="432"/>
      <c r="C315" s="432"/>
      <c r="D315" s="432"/>
      <c r="E315" s="432"/>
      <c r="F315" s="432"/>
      <c r="G315" s="432"/>
      <c r="H315" s="432"/>
      <c r="I315" s="432"/>
      <c r="J315" s="432"/>
      <c r="K315" s="432"/>
      <c r="L315" s="432"/>
      <c r="M315" s="432"/>
      <c r="N315" s="432"/>
      <c r="O315" s="432"/>
      <c r="P315" s="432"/>
      <c r="Q315" s="432"/>
      <c r="R315" s="432"/>
    </row>
    <row r="316" spans="2:18" ht="12.75">
      <c r="B316" s="432"/>
      <c r="C316" s="432"/>
      <c r="D316" s="432"/>
      <c r="E316" s="432"/>
      <c r="F316" s="432"/>
      <c r="G316" s="432"/>
      <c r="H316" s="432"/>
      <c r="I316" s="432"/>
      <c r="J316" s="432"/>
      <c r="K316" s="432"/>
      <c r="L316" s="432"/>
      <c r="M316" s="432"/>
      <c r="N316" s="432"/>
      <c r="O316" s="432"/>
      <c r="P316" s="432"/>
      <c r="Q316" s="432"/>
      <c r="R316" s="432"/>
    </row>
    <row r="317" spans="2:18" ht="12.75">
      <c r="B317" s="432"/>
      <c r="C317" s="432"/>
      <c r="D317" s="432"/>
      <c r="E317" s="432"/>
      <c r="F317" s="432"/>
      <c r="G317" s="432"/>
      <c r="H317" s="432"/>
      <c r="I317" s="432"/>
      <c r="J317" s="432"/>
      <c r="K317" s="432"/>
      <c r="L317" s="432"/>
      <c r="M317" s="432"/>
      <c r="N317" s="432"/>
      <c r="O317" s="432"/>
      <c r="P317" s="432"/>
      <c r="Q317" s="432"/>
      <c r="R317" s="432"/>
    </row>
    <row r="318" spans="2:18" ht="12.75">
      <c r="B318" s="432"/>
      <c r="C318" s="432"/>
      <c r="D318" s="432"/>
      <c r="E318" s="432"/>
      <c r="F318" s="432"/>
      <c r="G318" s="432"/>
      <c r="H318" s="432"/>
      <c r="I318" s="432"/>
      <c r="J318" s="432"/>
      <c r="K318" s="432"/>
      <c r="L318" s="432"/>
      <c r="M318" s="432"/>
      <c r="N318" s="432"/>
      <c r="O318" s="432"/>
      <c r="P318" s="432"/>
      <c r="Q318" s="432"/>
      <c r="R318" s="432"/>
    </row>
    <row r="319" spans="2:18" ht="12.75">
      <c r="B319" s="432"/>
      <c r="C319" s="432"/>
      <c r="D319" s="432"/>
      <c r="E319" s="432"/>
      <c r="F319" s="432"/>
      <c r="G319" s="432"/>
      <c r="H319" s="432"/>
      <c r="I319" s="432"/>
      <c r="J319" s="432"/>
      <c r="K319" s="432"/>
      <c r="L319" s="432"/>
      <c r="M319" s="432"/>
      <c r="N319" s="432"/>
      <c r="O319" s="432"/>
      <c r="P319" s="432"/>
      <c r="Q319" s="432"/>
      <c r="R319" s="432"/>
    </row>
    <row r="320" spans="2:18" ht="12.75">
      <c r="B320" s="432"/>
      <c r="C320" s="432"/>
      <c r="D320" s="432"/>
      <c r="E320" s="432"/>
      <c r="F320" s="432"/>
      <c r="G320" s="432"/>
      <c r="H320" s="432"/>
      <c r="I320" s="432"/>
      <c r="J320" s="432"/>
      <c r="K320" s="432"/>
      <c r="L320" s="432"/>
      <c r="M320" s="432"/>
      <c r="N320" s="432"/>
      <c r="O320" s="432"/>
      <c r="P320" s="432"/>
      <c r="Q320" s="432"/>
      <c r="R320" s="432"/>
    </row>
    <row r="321" spans="2:18" ht="12.75">
      <c r="B321" s="432"/>
      <c r="C321" s="432"/>
      <c r="D321" s="432"/>
      <c r="E321" s="432"/>
      <c r="F321" s="432"/>
      <c r="G321" s="432"/>
      <c r="H321" s="432"/>
      <c r="I321" s="432"/>
      <c r="J321" s="432"/>
      <c r="K321" s="432"/>
      <c r="L321" s="432"/>
      <c r="M321" s="432"/>
      <c r="N321" s="432"/>
      <c r="O321" s="432"/>
      <c r="P321" s="432"/>
      <c r="Q321" s="432"/>
      <c r="R321" s="432"/>
    </row>
    <row r="322" spans="2:18" ht="12.75">
      <c r="B322" s="432"/>
      <c r="C322" s="432"/>
      <c r="D322" s="432"/>
      <c r="E322" s="432"/>
      <c r="F322" s="432"/>
      <c r="G322" s="432"/>
      <c r="H322" s="432"/>
      <c r="I322" s="432"/>
      <c r="J322" s="432"/>
      <c r="K322" s="432"/>
      <c r="L322" s="432"/>
      <c r="M322" s="432"/>
      <c r="N322" s="432"/>
      <c r="O322" s="432"/>
      <c r="P322" s="432"/>
      <c r="Q322" s="432"/>
      <c r="R322" s="432"/>
    </row>
    <row r="323" spans="2:18" ht="12.75">
      <c r="B323" s="432"/>
      <c r="C323" s="432"/>
      <c r="D323" s="432"/>
      <c r="E323" s="432"/>
      <c r="F323" s="432"/>
      <c r="G323" s="432"/>
      <c r="H323" s="432"/>
      <c r="I323" s="432"/>
      <c r="J323" s="432"/>
      <c r="K323" s="432"/>
      <c r="L323" s="432"/>
      <c r="M323" s="432"/>
      <c r="N323" s="432"/>
      <c r="O323" s="432"/>
      <c r="P323" s="432"/>
      <c r="Q323" s="432"/>
      <c r="R323" s="432"/>
    </row>
    <row r="324" spans="2:18" ht="12.75">
      <c r="B324" s="432"/>
      <c r="C324" s="432"/>
      <c r="D324" s="432"/>
      <c r="E324" s="432"/>
      <c r="F324" s="432"/>
      <c r="G324" s="432"/>
      <c r="H324" s="432"/>
      <c r="I324" s="432"/>
      <c r="J324" s="432"/>
      <c r="K324" s="432"/>
      <c r="L324" s="432"/>
      <c r="M324" s="432"/>
      <c r="N324" s="432"/>
      <c r="O324" s="432"/>
      <c r="P324" s="432"/>
      <c r="Q324" s="432"/>
      <c r="R324" s="432"/>
    </row>
    <row r="325" spans="2:18" ht="12.75">
      <c r="B325" s="432"/>
      <c r="C325" s="432"/>
      <c r="D325" s="432"/>
      <c r="E325" s="432"/>
      <c r="F325" s="432"/>
      <c r="G325" s="432"/>
      <c r="H325" s="432"/>
      <c r="I325" s="432"/>
      <c r="J325" s="432"/>
      <c r="K325" s="432"/>
      <c r="L325" s="432"/>
      <c r="M325" s="432"/>
      <c r="N325" s="432"/>
      <c r="O325" s="432"/>
      <c r="P325" s="432"/>
      <c r="Q325" s="432"/>
      <c r="R325" s="432"/>
    </row>
    <row r="326" spans="2:18" ht="12.75">
      <c r="B326" s="432"/>
      <c r="C326" s="432"/>
      <c r="D326" s="432"/>
      <c r="E326" s="432"/>
      <c r="F326" s="432"/>
      <c r="G326" s="432"/>
      <c r="H326" s="432"/>
      <c r="I326" s="432"/>
      <c r="J326" s="432"/>
      <c r="K326" s="432"/>
      <c r="L326" s="432"/>
      <c r="M326" s="432"/>
      <c r="N326" s="432"/>
      <c r="O326" s="432"/>
      <c r="P326" s="432"/>
      <c r="Q326" s="432"/>
      <c r="R326" s="432"/>
    </row>
    <row r="327" spans="2:18" ht="12.75">
      <c r="B327" s="432"/>
      <c r="C327" s="432"/>
      <c r="D327" s="432"/>
      <c r="E327" s="432"/>
      <c r="F327" s="432"/>
      <c r="G327" s="432"/>
      <c r="H327" s="432"/>
      <c r="I327" s="432"/>
      <c r="J327" s="432"/>
      <c r="K327" s="432"/>
      <c r="L327" s="432"/>
      <c r="M327" s="432"/>
      <c r="N327" s="432"/>
      <c r="O327" s="432"/>
      <c r="P327" s="432"/>
      <c r="Q327" s="432"/>
      <c r="R327" s="432"/>
    </row>
    <row r="328" spans="2:18" ht="12.75">
      <c r="B328" s="432"/>
      <c r="C328" s="432"/>
      <c r="D328" s="432"/>
      <c r="E328" s="432"/>
      <c r="F328" s="432"/>
      <c r="G328" s="432"/>
      <c r="H328" s="432"/>
      <c r="I328" s="432"/>
      <c r="J328" s="432"/>
      <c r="K328" s="432"/>
      <c r="L328" s="432"/>
      <c r="M328" s="432"/>
      <c r="N328" s="432"/>
      <c r="O328" s="432"/>
      <c r="P328" s="432"/>
      <c r="Q328" s="432"/>
      <c r="R328" s="432"/>
    </row>
    <row r="329" spans="2:18" ht="12.75">
      <c r="B329" s="432"/>
      <c r="C329" s="432"/>
      <c r="D329" s="432"/>
      <c r="E329" s="432"/>
      <c r="F329" s="432"/>
      <c r="G329" s="432"/>
      <c r="H329" s="432"/>
      <c r="I329" s="432"/>
      <c r="J329" s="432"/>
      <c r="K329" s="432"/>
      <c r="L329" s="432"/>
      <c r="M329" s="432"/>
      <c r="N329" s="432"/>
      <c r="O329" s="432"/>
      <c r="P329" s="432"/>
      <c r="Q329" s="432"/>
      <c r="R329" s="432"/>
    </row>
    <row r="330" spans="2:18" ht="12.75">
      <c r="B330" s="432"/>
      <c r="C330" s="432"/>
      <c r="D330" s="432"/>
      <c r="E330" s="432"/>
      <c r="F330" s="432"/>
      <c r="G330" s="432"/>
      <c r="H330" s="432"/>
      <c r="I330" s="432"/>
      <c r="J330" s="432"/>
      <c r="K330" s="432"/>
      <c r="L330" s="432"/>
      <c r="M330" s="432"/>
      <c r="N330" s="432"/>
      <c r="O330" s="432"/>
      <c r="P330" s="432"/>
      <c r="Q330" s="432"/>
      <c r="R330" s="432"/>
    </row>
    <row r="331" spans="2:18" ht="12.75">
      <c r="B331" s="432"/>
      <c r="C331" s="432"/>
      <c r="D331" s="432"/>
      <c r="E331" s="432"/>
      <c r="F331" s="432"/>
      <c r="G331" s="432"/>
      <c r="H331" s="432"/>
      <c r="I331" s="432"/>
      <c r="J331" s="432"/>
      <c r="K331" s="432"/>
      <c r="L331" s="432"/>
      <c r="M331" s="432"/>
      <c r="N331" s="432"/>
      <c r="O331" s="432"/>
      <c r="P331" s="432"/>
      <c r="Q331" s="432"/>
      <c r="R331" s="432"/>
    </row>
    <row r="332" spans="2:18" ht="12.75">
      <c r="B332" s="432"/>
      <c r="C332" s="432"/>
      <c r="D332" s="432"/>
      <c r="E332" s="432"/>
      <c r="F332" s="432"/>
      <c r="G332" s="432"/>
      <c r="H332" s="432"/>
      <c r="I332" s="432"/>
      <c r="J332" s="432"/>
      <c r="K332" s="432"/>
      <c r="L332" s="432"/>
      <c r="M332" s="432"/>
      <c r="N332" s="432"/>
      <c r="O332" s="432"/>
      <c r="P332" s="432"/>
      <c r="Q332" s="432"/>
      <c r="R332" s="432"/>
    </row>
    <row r="333" spans="2:18" ht="12.75">
      <c r="B333" s="432"/>
      <c r="C333" s="432"/>
      <c r="D333" s="432"/>
      <c r="E333" s="432"/>
      <c r="F333" s="432"/>
      <c r="G333" s="432"/>
      <c r="H333" s="432"/>
      <c r="I333" s="432"/>
      <c r="J333" s="432"/>
      <c r="K333" s="432"/>
      <c r="L333" s="432"/>
      <c r="M333" s="432"/>
      <c r="N333" s="432"/>
      <c r="O333" s="432"/>
      <c r="P333" s="432"/>
      <c r="Q333" s="432"/>
      <c r="R333" s="432"/>
    </row>
    <row r="334" spans="2:18" ht="12.75">
      <c r="B334" s="432"/>
      <c r="C334" s="432"/>
      <c r="D334" s="432"/>
      <c r="E334" s="432"/>
      <c r="F334" s="432"/>
      <c r="G334" s="432"/>
      <c r="H334" s="432"/>
      <c r="I334" s="432"/>
      <c r="J334" s="432"/>
      <c r="K334" s="432"/>
      <c r="L334" s="432"/>
      <c r="M334" s="432"/>
      <c r="N334" s="432"/>
      <c r="O334" s="432"/>
      <c r="P334" s="432"/>
      <c r="Q334" s="432"/>
      <c r="R334" s="432"/>
    </row>
    <row r="335" spans="2:18" ht="12.75">
      <c r="B335" s="432"/>
      <c r="C335" s="432"/>
      <c r="D335" s="432"/>
      <c r="E335" s="432"/>
      <c r="F335" s="432"/>
      <c r="G335" s="432"/>
      <c r="H335" s="432"/>
      <c r="I335" s="432"/>
      <c r="J335" s="432"/>
      <c r="K335" s="432"/>
      <c r="L335" s="432"/>
      <c r="M335" s="432"/>
      <c r="N335" s="432"/>
      <c r="O335" s="432"/>
      <c r="P335" s="432"/>
      <c r="Q335" s="432"/>
      <c r="R335" s="432"/>
    </row>
    <row r="336" spans="2:18" ht="12.75">
      <c r="B336" s="432"/>
      <c r="C336" s="432"/>
      <c r="D336" s="432"/>
      <c r="E336" s="432"/>
      <c r="F336" s="432"/>
      <c r="G336" s="432"/>
      <c r="H336" s="432"/>
      <c r="I336" s="432"/>
      <c r="J336" s="432"/>
      <c r="K336" s="432"/>
      <c r="L336" s="432"/>
      <c r="M336" s="432"/>
      <c r="N336" s="432"/>
      <c r="O336" s="432"/>
      <c r="P336" s="432"/>
      <c r="Q336" s="432"/>
      <c r="R336" s="432"/>
    </row>
    <row r="337" spans="2:18" ht="12.75">
      <c r="B337" s="432"/>
      <c r="C337" s="432"/>
      <c r="D337" s="432"/>
      <c r="E337" s="432"/>
      <c r="F337" s="432"/>
      <c r="G337" s="432"/>
      <c r="H337" s="432"/>
      <c r="I337" s="432"/>
      <c r="J337" s="432"/>
      <c r="K337" s="432"/>
      <c r="L337" s="432"/>
      <c r="M337" s="432"/>
      <c r="N337" s="432"/>
      <c r="O337" s="432"/>
      <c r="P337" s="432"/>
      <c r="Q337" s="432"/>
      <c r="R337" s="432"/>
    </row>
    <row r="338" spans="2:18" ht="12.75">
      <c r="B338" s="432"/>
      <c r="C338" s="432"/>
      <c r="D338" s="432"/>
      <c r="E338" s="432"/>
      <c r="F338" s="432"/>
      <c r="G338" s="432"/>
      <c r="H338" s="432"/>
      <c r="I338" s="432"/>
      <c r="J338" s="432"/>
      <c r="K338" s="432"/>
      <c r="L338" s="432"/>
      <c r="M338" s="432"/>
      <c r="N338" s="432"/>
      <c r="O338" s="432"/>
      <c r="P338" s="432"/>
      <c r="Q338" s="432"/>
      <c r="R338" s="432"/>
    </row>
    <row r="339" spans="2:18" ht="12.75">
      <c r="B339" s="432"/>
      <c r="C339" s="432"/>
      <c r="D339" s="432"/>
      <c r="E339" s="432"/>
      <c r="F339" s="432"/>
      <c r="G339" s="432"/>
      <c r="H339" s="432"/>
      <c r="I339" s="432"/>
      <c r="J339" s="432"/>
      <c r="K339" s="432"/>
      <c r="L339" s="432"/>
      <c r="M339" s="432"/>
      <c r="N339" s="432"/>
      <c r="O339" s="432"/>
      <c r="P339" s="432"/>
      <c r="Q339" s="432"/>
      <c r="R339" s="432"/>
    </row>
    <row r="340" spans="2:18" ht="12.75">
      <c r="B340" s="432"/>
      <c r="C340" s="432"/>
      <c r="D340" s="432"/>
      <c r="E340" s="432"/>
      <c r="F340" s="432"/>
      <c r="G340" s="432"/>
      <c r="H340" s="432"/>
      <c r="I340" s="432"/>
      <c r="J340" s="432"/>
      <c r="K340" s="432"/>
      <c r="L340" s="432"/>
      <c r="M340" s="432"/>
      <c r="N340" s="432"/>
      <c r="O340" s="432"/>
      <c r="P340" s="432"/>
      <c r="Q340" s="432"/>
      <c r="R340" s="432"/>
    </row>
    <row r="341" spans="2:18" ht="12.75">
      <c r="B341" s="432"/>
      <c r="C341" s="432"/>
      <c r="D341" s="432"/>
      <c r="E341" s="432"/>
      <c r="F341" s="432"/>
      <c r="G341" s="432"/>
      <c r="H341" s="432"/>
      <c r="I341" s="432"/>
      <c r="J341" s="432"/>
      <c r="K341" s="432"/>
      <c r="L341" s="432"/>
      <c r="M341" s="432"/>
      <c r="N341" s="432"/>
      <c r="O341" s="432"/>
      <c r="P341" s="432"/>
      <c r="Q341" s="432"/>
      <c r="R341" s="432"/>
    </row>
    <row r="342" spans="2:18" ht="12.75">
      <c r="B342" s="432"/>
      <c r="C342" s="432"/>
      <c r="D342" s="432"/>
      <c r="E342" s="432"/>
      <c r="F342" s="432"/>
      <c r="G342" s="432"/>
      <c r="H342" s="432"/>
      <c r="I342" s="432"/>
      <c r="J342" s="432"/>
      <c r="K342" s="432"/>
      <c r="L342" s="432"/>
      <c r="M342" s="432"/>
      <c r="N342" s="432"/>
      <c r="O342" s="432"/>
      <c r="P342" s="432"/>
      <c r="Q342" s="432"/>
      <c r="R342" s="432"/>
    </row>
    <row r="343" spans="2:18" ht="12.75">
      <c r="B343" s="432"/>
      <c r="C343" s="432"/>
      <c r="D343" s="432"/>
      <c r="E343" s="432"/>
      <c r="F343" s="432"/>
      <c r="G343" s="432"/>
      <c r="H343" s="432"/>
      <c r="I343" s="432"/>
      <c r="J343" s="432"/>
      <c r="K343" s="432"/>
      <c r="L343" s="432"/>
      <c r="M343" s="432"/>
      <c r="N343" s="432"/>
      <c r="O343" s="432"/>
      <c r="P343" s="432"/>
      <c r="Q343" s="432"/>
      <c r="R343" s="432"/>
    </row>
    <row r="344" spans="2:18" ht="12.75">
      <c r="B344" s="432"/>
      <c r="C344" s="432"/>
      <c r="D344" s="432"/>
      <c r="E344" s="432"/>
      <c r="F344" s="432"/>
      <c r="G344" s="432"/>
      <c r="H344" s="432"/>
      <c r="I344" s="432"/>
      <c r="J344" s="432"/>
      <c r="K344" s="432"/>
      <c r="L344" s="432"/>
      <c r="M344" s="432"/>
      <c r="N344" s="432"/>
      <c r="O344" s="432"/>
      <c r="P344" s="432"/>
      <c r="Q344" s="432"/>
      <c r="R344" s="432"/>
    </row>
    <row r="345" spans="2:18" ht="12.75">
      <c r="B345" s="432"/>
      <c r="C345" s="432"/>
      <c r="D345" s="432"/>
      <c r="E345" s="432"/>
      <c r="F345" s="432"/>
      <c r="G345" s="432"/>
      <c r="H345" s="432"/>
      <c r="I345" s="432"/>
      <c r="J345" s="432"/>
      <c r="K345" s="432"/>
      <c r="L345" s="432"/>
      <c r="M345" s="432"/>
      <c r="N345" s="432"/>
      <c r="O345" s="432"/>
      <c r="P345" s="432"/>
      <c r="Q345" s="432"/>
      <c r="R345" s="432"/>
    </row>
    <row r="346" spans="2:18" ht="12.75">
      <c r="B346" s="432"/>
      <c r="C346" s="432"/>
      <c r="D346" s="432"/>
      <c r="E346" s="432"/>
      <c r="F346" s="432"/>
      <c r="G346" s="432"/>
      <c r="H346" s="432"/>
      <c r="I346" s="432"/>
      <c r="J346" s="432"/>
      <c r="K346" s="432"/>
      <c r="L346" s="432"/>
      <c r="M346" s="432"/>
      <c r="N346" s="432"/>
      <c r="O346" s="432"/>
      <c r="P346" s="432"/>
      <c r="Q346" s="432"/>
      <c r="R346" s="432"/>
    </row>
    <row r="347" spans="2:18" ht="12.75">
      <c r="B347" s="432"/>
      <c r="C347" s="432"/>
      <c r="D347" s="432"/>
      <c r="E347" s="432"/>
      <c r="F347" s="432"/>
      <c r="G347" s="432"/>
      <c r="H347" s="432"/>
      <c r="I347" s="432"/>
      <c r="J347" s="432"/>
      <c r="K347" s="432"/>
      <c r="L347" s="432"/>
      <c r="M347" s="432"/>
      <c r="N347" s="432"/>
      <c r="O347" s="432"/>
      <c r="P347" s="432"/>
      <c r="Q347" s="432"/>
      <c r="R347" s="432"/>
    </row>
    <row r="348" spans="2:18" ht="12.75">
      <c r="B348" s="432"/>
      <c r="C348" s="432"/>
      <c r="D348" s="432"/>
      <c r="E348" s="432"/>
      <c r="F348" s="432"/>
      <c r="G348" s="432"/>
      <c r="H348" s="432"/>
      <c r="I348" s="432"/>
      <c r="J348" s="432"/>
      <c r="K348" s="432"/>
      <c r="L348" s="432"/>
      <c r="M348" s="432"/>
      <c r="N348" s="432"/>
      <c r="O348" s="432"/>
      <c r="P348" s="432"/>
      <c r="Q348" s="432"/>
      <c r="R348" s="432"/>
    </row>
    <row r="349" spans="2:18" ht="12.75">
      <c r="B349" s="432"/>
      <c r="C349" s="432"/>
      <c r="D349" s="432"/>
      <c r="E349" s="432"/>
      <c r="F349" s="432"/>
      <c r="G349" s="432"/>
      <c r="H349" s="432"/>
      <c r="I349" s="432"/>
      <c r="J349" s="432"/>
      <c r="K349" s="432"/>
      <c r="L349" s="432"/>
      <c r="M349" s="432"/>
      <c r="N349" s="432"/>
      <c r="O349" s="432"/>
      <c r="P349" s="432"/>
      <c r="Q349" s="432"/>
      <c r="R349" s="432"/>
    </row>
    <row r="350" spans="2:18" ht="12.75">
      <c r="B350" s="432"/>
      <c r="C350" s="432"/>
      <c r="D350" s="432"/>
      <c r="E350" s="432"/>
      <c r="F350" s="432"/>
      <c r="G350" s="432"/>
      <c r="H350" s="432"/>
      <c r="I350" s="432"/>
      <c r="J350" s="432"/>
      <c r="K350" s="432"/>
      <c r="L350" s="432"/>
      <c r="M350" s="432"/>
      <c r="N350" s="432"/>
      <c r="O350" s="432"/>
      <c r="P350" s="432"/>
      <c r="Q350" s="432"/>
      <c r="R350" s="432"/>
    </row>
    <row r="351" spans="2:18" ht="12.75">
      <c r="B351" s="432"/>
      <c r="C351" s="432"/>
      <c r="D351" s="432"/>
      <c r="E351" s="432"/>
      <c r="F351" s="432"/>
      <c r="G351" s="432"/>
      <c r="H351" s="432"/>
      <c r="I351" s="432"/>
      <c r="J351" s="432"/>
      <c r="K351" s="432"/>
      <c r="L351" s="432"/>
      <c r="M351" s="432"/>
      <c r="N351" s="432"/>
      <c r="O351" s="432"/>
      <c r="P351" s="432"/>
      <c r="Q351" s="432"/>
      <c r="R351" s="432"/>
    </row>
    <row r="352" spans="2:18" ht="12.75">
      <c r="B352" s="432"/>
      <c r="C352" s="432"/>
      <c r="D352" s="432"/>
      <c r="E352" s="432"/>
      <c r="F352" s="432"/>
      <c r="G352" s="432"/>
      <c r="H352" s="432"/>
      <c r="I352" s="432"/>
      <c r="J352" s="432"/>
      <c r="K352" s="432"/>
      <c r="L352" s="432"/>
      <c r="M352" s="432"/>
      <c r="N352" s="432"/>
      <c r="O352" s="432"/>
      <c r="P352" s="432"/>
      <c r="Q352" s="432"/>
      <c r="R352" s="432"/>
    </row>
    <row r="353" spans="2:18" ht="12.75">
      <c r="B353" s="432"/>
      <c r="C353" s="432"/>
      <c r="D353" s="432"/>
      <c r="E353" s="432"/>
      <c r="F353" s="432"/>
      <c r="G353" s="432"/>
      <c r="H353" s="432"/>
      <c r="I353" s="432"/>
      <c r="J353" s="432"/>
      <c r="K353" s="432"/>
      <c r="L353" s="432"/>
      <c r="M353" s="432"/>
      <c r="N353" s="432"/>
      <c r="O353" s="432"/>
      <c r="P353" s="432"/>
      <c r="Q353" s="432"/>
      <c r="R353" s="432"/>
    </row>
    <row r="354" spans="2:18" ht="12.75">
      <c r="B354" s="432"/>
      <c r="C354" s="432"/>
      <c r="D354" s="432"/>
      <c r="E354" s="432"/>
      <c r="F354" s="432"/>
      <c r="G354" s="432"/>
      <c r="H354" s="432"/>
      <c r="I354" s="432"/>
      <c r="J354" s="432"/>
      <c r="K354" s="432"/>
      <c r="L354" s="432"/>
      <c r="M354" s="432"/>
      <c r="N354" s="432"/>
      <c r="O354" s="432"/>
      <c r="P354" s="432"/>
      <c r="Q354" s="432"/>
      <c r="R354" s="432"/>
    </row>
    <row r="355" spans="2:18" ht="12.75">
      <c r="B355" s="432"/>
      <c r="C355" s="432"/>
      <c r="D355" s="432"/>
      <c r="E355" s="432"/>
      <c r="F355" s="432"/>
      <c r="G355" s="432"/>
      <c r="H355" s="432"/>
      <c r="I355" s="432"/>
      <c r="J355" s="432"/>
      <c r="K355" s="432"/>
      <c r="L355" s="432"/>
      <c r="M355" s="432"/>
      <c r="N355" s="432"/>
      <c r="O355" s="432"/>
      <c r="P355" s="432"/>
      <c r="Q355" s="432"/>
      <c r="R355" s="432"/>
    </row>
    <row r="356" spans="2:18" ht="12.75">
      <c r="B356" s="432"/>
      <c r="C356" s="432"/>
      <c r="D356" s="432"/>
      <c r="E356" s="432"/>
      <c r="F356" s="432"/>
      <c r="G356" s="432"/>
      <c r="H356" s="432"/>
      <c r="I356" s="432"/>
      <c r="J356" s="432"/>
      <c r="K356" s="432"/>
      <c r="L356" s="432"/>
      <c r="M356" s="432"/>
      <c r="N356" s="432"/>
      <c r="O356" s="432"/>
      <c r="P356" s="432"/>
      <c r="Q356" s="432"/>
      <c r="R356" s="432"/>
    </row>
    <row r="357" spans="2:18" ht="12.75">
      <c r="B357" s="432"/>
      <c r="C357" s="432"/>
      <c r="D357" s="432"/>
      <c r="E357" s="432"/>
      <c r="F357" s="432"/>
      <c r="G357" s="432"/>
      <c r="H357" s="432"/>
      <c r="I357" s="432"/>
      <c r="J357" s="432"/>
      <c r="K357" s="432"/>
      <c r="L357" s="432"/>
      <c r="M357" s="432"/>
      <c r="N357" s="432"/>
      <c r="O357" s="432"/>
      <c r="P357" s="432"/>
      <c r="Q357" s="432"/>
      <c r="R357" s="432"/>
    </row>
    <row r="358" spans="2:18" ht="12.75">
      <c r="B358" s="432"/>
      <c r="C358" s="432"/>
      <c r="D358" s="432"/>
      <c r="E358" s="432"/>
      <c r="F358" s="432"/>
      <c r="G358" s="432"/>
      <c r="H358" s="432"/>
      <c r="I358" s="432"/>
      <c r="J358" s="432"/>
      <c r="K358" s="432"/>
      <c r="L358" s="432"/>
      <c r="M358" s="432"/>
      <c r="N358" s="432"/>
      <c r="O358" s="432"/>
      <c r="P358" s="432"/>
      <c r="Q358" s="432"/>
      <c r="R358" s="432"/>
    </row>
    <row r="359" spans="2:18" ht="12.75">
      <c r="B359" s="432"/>
      <c r="C359" s="432"/>
      <c r="D359" s="432"/>
      <c r="E359" s="432"/>
      <c r="F359" s="432"/>
      <c r="G359" s="432"/>
      <c r="H359" s="432"/>
      <c r="I359" s="432"/>
      <c r="J359" s="432"/>
      <c r="K359" s="432"/>
      <c r="L359" s="432"/>
      <c r="M359" s="432"/>
      <c r="N359" s="432"/>
      <c r="O359" s="432"/>
      <c r="P359" s="432"/>
      <c r="Q359" s="432"/>
      <c r="R359" s="432"/>
    </row>
    <row r="360" spans="2:18" ht="12.75">
      <c r="B360" s="432"/>
      <c r="C360" s="432"/>
      <c r="D360" s="432"/>
      <c r="E360" s="432"/>
      <c r="F360" s="432"/>
      <c r="G360" s="432"/>
      <c r="H360" s="432"/>
      <c r="I360" s="432"/>
      <c r="J360" s="432"/>
      <c r="K360" s="432"/>
      <c r="L360" s="432"/>
      <c r="M360" s="432"/>
      <c r="N360" s="432"/>
      <c r="O360" s="432"/>
      <c r="P360" s="432"/>
      <c r="Q360" s="432"/>
      <c r="R360" s="432"/>
    </row>
    <row r="361" spans="2:18" ht="12.75">
      <c r="B361" s="432"/>
      <c r="C361" s="432"/>
      <c r="D361" s="432"/>
      <c r="E361" s="432"/>
      <c r="F361" s="432"/>
      <c r="G361" s="432"/>
      <c r="H361" s="432"/>
      <c r="I361" s="432"/>
      <c r="J361" s="432"/>
      <c r="K361" s="432"/>
      <c r="L361" s="432"/>
      <c r="M361" s="432"/>
      <c r="N361" s="432"/>
      <c r="O361" s="432"/>
      <c r="P361" s="432"/>
      <c r="Q361" s="432"/>
      <c r="R361" s="432"/>
    </row>
    <row r="362" spans="2:18" ht="12.75">
      <c r="B362" s="432"/>
      <c r="C362" s="432"/>
      <c r="D362" s="432"/>
      <c r="E362" s="432"/>
      <c r="F362" s="432"/>
      <c r="G362" s="432"/>
      <c r="H362" s="432"/>
      <c r="I362" s="432"/>
      <c r="J362" s="432"/>
      <c r="K362" s="432"/>
      <c r="L362" s="432"/>
      <c r="M362" s="432"/>
      <c r="N362" s="432"/>
      <c r="O362" s="432"/>
      <c r="P362" s="432"/>
      <c r="Q362" s="432"/>
      <c r="R362" s="432"/>
    </row>
    <row r="363" spans="2:18" ht="12.75">
      <c r="B363" s="432"/>
      <c r="C363" s="432"/>
      <c r="D363" s="432"/>
      <c r="E363" s="432"/>
      <c r="F363" s="432"/>
      <c r="G363" s="432"/>
      <c r="H363" s="432"/>
      <c r="I363" s="432"/>
      <c r="J363" s="432"/>
      <c r="K363" s="432"/>
      <c r="L363" s="432"/>
      <c r="M363" s="432"/>
      <c r="N363" s="432"/>
      <c r="O363" s="432"/>
      <c r="P363" s="432"/>
      <c r="Q363" s="432"/>
      <c r="R363" s="432"/>
    </row>
    <row r="364" spans="2:18" ht="12.75">
      <c r="B364" s="432"/>
      <c r="C364" s="432"/>
      <c r="D364" s="432"/>
      <c r="E364" s="432"/>
      <c r="F364" s="432"/>
      <c r="G364" s="432"/>
      <c r="H364" s="432"/>
      <c r="I364" s="432"/>
      <c r="J364" s="432"/>
      <c r="K364" s="432"/>
      <c r="L364" s="432"/>
      <c r="M364" s="432"/>
      <c r="N364" s="432"/>
      <c r="O364" s="432"/>
      <c r="P364" s="432"/>
      <c r="Q364" s="432"/>
      <c r="R364" s="432"/>
    </row>
    <row r="365" spans="2:18" ht="12.75">
      <c r="B365" s="432"/>
      <c r="C365" s="432"/>
      <c r="D365" s="432"/>
      <c r="E365" s="432"/>
      <c r="F365" s="432"/>
      <c r="G365" s="432"/>
      <c r="H365" s="432"/>
      <c r="I365" s="432"/>
      <c r="J365" s="432"/>
      <c r="K365" s="432"/>
      <c r="L365" s="432"/>
      <c r="M365" s="432"/>
      <c r="N365" s="432"/>
      <c r="O365" s="432"/>
      <c r="P365" s="432"/>
      <c r="Q365" s="432"/>
      <c r="R365" s="432"/>
    </row>
    <row r="366" spans="2:18" ht="12.75">
      <c r="B366" s="432"/>
      <c r="C366" s="432"/>
      <c r="D366" s="432"/>
      <c r="E366" s="432"/>
      <c r="F366" s="432"/>
      <c r="G366" s="432"/>
      <c r="H366" s="432"/>
      <c r="I366" s="432"/>
      <c r="J366" s="432"/>
      <c r="K366" s="432"/>
      <c r="L366" s="432"/>
      <c r="M366" s="432"/>
      <c r="N366" s="432"/>
      <c r="O366" s="432"/>
      <c r="P366" s="432"/>
      <c r="Q366" s="432"/>
      <c r="R366" s="432"/>
    </row>
    <row r="367" spans="2:18" ht="12.75">
      <c r="B367" s="432"/>
      <c r="C367" s="432"/>
      <c r="D367" s="432"/>
      <c r="E367" s="432"/>
      <c r="F367" s="432"/>
      <c r="G367" s="432"/>
      <c r="H367" s="432"/>
      <c r="I367" s="432"/>
      <c r="J367" s="432"/>
      <c r="K367" s="432"/>
      <c r="L367" s="432"/>
      <c r="M367" s="432"/>
      <c r="N367" s="432"/>
      <c r="O367" s="432"/>
      <c r="P367" s="432"/>
      <c r="Q367" s="432"/>
      <c r="R367" s="432"/>
    </row>
    <row r="368" spans="2:18" ht="12.75">
      <c r="B368" s="432"/>
      <c r="C368" s="432"/>
      <c r="D368" s="432"/>
      <c r="E368" s="432"/>
      <c r="F368" s="432"/>
      <c r="G368" s="432"/>
      <c r="H368" s="432"/>
      <c r="I368" s="432"/>
      <c r="J368" s="432"/>
      <c r="K368" s="432"/>
      <c r="L368" s="432"/>
      <c r="M368" s="432"/>
      <c r="N368" s="432"/>
      <c r="O368" s="432"/>
      <c r="P368" s="432"/>
      <c r="Q368" s="432"/>
      <c r="R368" s="432"/>
    </row>
    <row r="369" spans="2:18" ht="12.75">
      <c r="B369" s="432"/>
      <c r="C369" s="432"/>
      <c r="D369" s="432"/>
      <c r="E369" s="432"/>
      <c r="F369" s="432"/>
      <c r="G369" s="432"/>
      <c r="H369" s="432"/>
      <c r="I369" s="432"/>
      <c r="J369" s="432"/>
      <c r="K369" s="432"/>
      <c r="L369" s="432"/>
      <c r="M369" s="432"/>
      <c r="N369" s="432"/>
      <c r="O369" s="432"/>
      <c r="P369" s="432"/>
      <c r="Q369" s="432"/>
      <c r="R369" s="432"/>
    </row>
    <row r="370" spans="2:18" ht="12.75">
      <c r="B370" s="432"/>
      <c r="C370" s="432"/>
      <c r="D370" s="432"/>
      <c r="E370" s="432"/>
      <c r="F370" s="432"/>
      <c r="G370" s="432"/>
      <c r="H370" s="432"/>
      <c r="I370" s="432"/>
      <c r="J370" s="432"/>
      <c r="K370" s="432"/>
      <c r="L370" s="432"/>
      <c r="M370" s="432"/>
      <c r="N370" s="432"/>
      <c r="O370" s="432"/>
      <c r="P370" s="432"/>
      <c r="Q370" s="432"/>
      <c r="R370" s="432"/>
    </row>
    <row r="371" spans="2:18" ht="12.75">
      <c r="B371" s="432"/>
      <c r="C371" s="432"/>
      <c r="D371" s="432"/>
      <c r="E371" s="432"/>
      <c r="F371" s="432"/>
      <c r="G371" s="432"/>
      <c r="H371" s="432"/>
      <c r="I371" s="432"/>
      <c r="J371" s="432"/>
      <c r="K371" s="432"/>
      <c r="L371" s="432"/>
      <c r="M371" s="432"/>
      <c r="N371" s="432"/>
      <c r="O371" s="432"/>
      <c r="P371" s="432"/>
      <c r="Q371" s="432"/>
      <c r="R371" s="432"/>
    </row>
    <row r="372" spans="2:18" ht="12.75">
      <c r="B372" s="432"/>
      <c r="C372" s="432"/>
      <c r="D372" s="432"/>
      <c r="E372" s="432"/>
      <c r="F372" s="432"/>
      <c r="G372" s="432"/>
      <c r="H372" s="432"/>
      <c r="I372" s="432"/>
      <c r="J372" s="432"/>
      <c r="K372" s="432"/>
      <c r="L372" s="432"/>
      <c r="M372" s="432"/>
      <c r="N372" s="432"/>
      <c r="O372" s="432"/>
      <c r="P372" s="432"/>
      <c r="Q372" s="432"/>
      <c r="R372" s="432"/>
    </row>
    <row r="373" spans="2:18" ht="12.75">
      <c r="B373" s="432"/>
      <c r="C373" s="432"/>
      <c r="D373" s="432"/>
      <c r="E373" s="432"/>
      <c r="F373" s="432"/>
      <c r="G373" s="432"/>
      <c r="H373" s="432"/>
      <c r="I373" s="432"/>
      <c r="J373" s="432"/>
      <c r="K373" s="432"/>
      <c r="L373" s="432"/>
      <c r="M373" s="432"/>
      <c r="N373" s="432"/>
      <c r="O373" s="432"/>
      <c r="P373" s="432"/>
      <c r="Q373" s="432"/>
      <c r="R373" s="432"/>
    </row>
    <row r="374" spans="2:18" ht="12.75">
      <c r="B374" s="432"/>
      <c r="C374" s="432"/>
      <c r="D374" s="432"/>
      <c r="E374" s="432"/>
      <c r="F374" s="432"/>
      <c r="G374" s="432"/>
      <c r="H374" s="432"/>
      <c r="I374" s="432"/>
      <c r="J374" s="432"/>
      <c r="K374" s="432"/>
      <c r="L374" s="432"/>
      <c r="M374" s="432"/>
      <c r="N374" s="432"/>
      <c r="O374" s="432"/>
      <c r="P374" s="432"/>
      <c r="Q374" s="432"/>
      <c r="R374" s="432"/>
    </row>
    <row r="375" spans="2:18" ht="12.75">
      <c r="B375" s="432"/>
      <c r="C375" s="432"/>
      <c r="D375" s="432"/>
      <c r="E375" s="432"/>
      <c r="F375" s="432"/>
      <c r="G375" s="432"/>
      <c r="H375" s="432"/>
      <c r="I375" s="432"/>
      <c r="J375" s="432"/>
      <c r="K375" s="432"/>
      <c r="L375" s="432"/>
      <c r="M375" s="432"/>
      <c r="N375" s="432"/>
      <c r="O375" s="432"/>
      <c r="P375" s="432"/>
      <c r="Q375" s="432"/>
      <c r="R375" s="432"/>
    </row>
    <row r="376" spans="2:18" ht="12.75">
      <c r="B376" s="432"/>
      <c r="C376" s="432"/>
      <c r="D376" s="432"/>
      <c r="E376" s="432"/>
      <c r="F376" s="432"/>
      <c r="G376" s="432"/>
      <c r="H376" s="432"/>
      <c r="I376" s="432"/>
      <c r="J376" s="432"/>
      <c r="K376" s="432"/>
      <c r="L376" s="432"/>
      <c r="M376" s="432"/>
      <c r="N376" s="432"/>
      <c r="O376" s="432"/>
      <c r="P376" s="432"/>
      <c r="Q376" s="432"/>
      <c r="R376" s="432"/>
    </row>
    <row r="377" spans="2:18" ht="12.75">
      <c r="B377" s="432"/>
      <c r="C377" s="432"/>
      <c r="D377" s="432"/>
      <c r="E377" s="432"/>
      <c r="F377" s="432"/>
      <c r="G377" s="432"/>
      <c r="H377" s="432"/>
      <c r="I377" s="432"/>
      <c r="J377" s="432"/>
      <c r="K377" s="432"/>
      <c r="L377" s="432"/>
      <c r="M377" s="432"/>
      <c r="N377" s="432"/>
      <c r="O377" s="432"/>
      <c r="P377" s="432"/>
      <c r="Q377" s="432"/>
      <c r="R377" s="432"/>
    </row>
    <row r="378" spans="2:18" ht="12.75">
      <c r="B378" s="432"/>
      <c r="C378" s="432"/>
      <c r="D378" s="432"/>
      <c r="E378" s="432"/>
      <c r="F378" s="432"/>
      <c r="G378" s="432"/>
      <c r="H378" s="432"/>
      <c r="I378" s="432"/>
      <c r="J378" s="432"/>
      <c r="K378" s="432"/>
      <c r="L378" s="432"/>
      <c r="M378" s="432"/>
      <c r="N378" s="432"/>
      <c r="O378" s="432"/>
      <c r="P378" s="432"/>
      <c r="Q378" s="432"/>
      <c r="R378" s="432"/>
    </row>
    <row r="379" spans="2:18" ht="12.75">
      <c r="B379" s="432"/>
      <c r="C379" s="432"/>
      <c r="D379" s="432"/>
      <c r="E379" s="432"/>
      <c r="F379" s="432"/>
      <c r="G379" s="432"/>
      <c r="H379" s="432"/>
      <c r="I379" s="432"/>
      <c r="J379" s="432"/>
      <c r="K379" s="432"/>
      <c r="L379" s="432"/>
      <c r="M379" s="432"/>
      <c r="N379" s="432"/>
      <c r="O379" s="432"/>
      <c r="P379" s="432"/>
      <c r="Q379" s="432"/>
      <c r="R379" s="432"/>
    </row>
    <row r="380" spans="2:18" ht="12.75">
      <c r="B380" s="432"/>
      <c r="C380" s="432"/>
      <c r="D380" s="432"/>
      <c r="E380" s="432"/>
      <c r="F380" s="432"/>
      <c r="G380" s="432"/>
      <c r="H380" s="432"/>
      <c r="I380" s="432"/>
      <c r="J380" s="432"/>
      <c r="K380" s="432"/>
      <c r="L380" s="432"/>
      <c r="M380" s="432"/>
      <c r="N380" s="432"/>
      <c r="O380" s="432"/>
      <c r="P380" s="432"/>
      <c r="Q380" s="432"/>
      <c r="R380" s="432"/>
    </row>
    <row r="381" spans="2:18" ht="12.75">
      <c r="B381" s="432"/>
      <c r="C381" s="432"/>
      <c r="D381" s="432"/>
      <c r="E381" s="432"/>
      <c r="F381" s="432"/>
      <c r="G381" s="432"/>
      <c r="H381" s="432"/>
      <c r="I381" s="432"/>
      <c r="J381" s="432"/>
      <c r="K381" s="432"/>
      <c r="L381" s="432"/>
      <c r="M381" s="432"/>
      <c r="N381" s="432"/>
      <c r="O381" s="432"/>
      <c r="P381" s="432"/>
      <c r="Q381" s="432"/>
      <c r="R381" s="432"/>
    </row>
    <row r="382" spans="2:18" ht="12.75">
      <c r="B382" s="432"/>
      <c r="C382" s="432"/>
      <c r="D382" s="432"/>
      <c r="E382" s="432"/>
      <c r="F382" s="432"/>
      <c r="G382" s="432"/>
      <c r="H382" s="432"/>
      <c r="I382" s="432"/>
      <c r="J382" s="432"/>
      <c r="K382" s="432"/>
      <c r="L382" s="432"/>
      <c r="M382" s="432"/>
      <c r="N382" s="432"/>
      <c r="O382" s="432"/>
      <c r="P382" s="432"/>
      <c r="Q382" s="432"/>
      <c r="R382" s="432"/>
    </row>
    <row r="383" spans="2:18" ht="12.75">
      <c r="B383" s="432"/>
      <c r="C383" s="432"/>
      <c r="D383" s="432"/>
      <c r="E383" s="432"/>
      <c r="F383" s="432"/>
      <c r="G383" s="432"/>
      <c r="H383" s="432"/>
      <c r="I383" s="432"/>
      <c r="J383" s="432"/>
      <c r="K383" s="432"/>
      <c r="L383" s="432"/>
      <c r="M383" s="432"/>
      <c r="N383" s="432"/>
      <c r="O383" s="432"/>
      <c r="P383" s="432"/>
      <c r="Q383" s="432"/>
      <c r="R383" s="432"/>
    </row>
    <row r="384" spans="2:18" ht="12.75">
      <c r="B384" s="432"/>
      <c r="C384" s="432"/>
      <c r="D384" s="432"/>
      <c r="E384" s="432"/>
      <c r="F384" s="432"/>
      <c r="G384" s="432"/>
      <c r="H384" s="432"/>
      <c r="I384" s="432"/>
      <c r="J384" s="432"/>
      <c r="K384" s="432"/>
      <c r="L384" s="432"/>
      <c r="M384" s="432"/>
      <c r="N384" s="432"/>
      <c r="O384" s="432"/>
      <c r="P384" s="432"/>
      <c r="Q384" s="432"/>
      <c r="R384" s="432"/>
    </row>
    <row r="385" spans="2:18" ht="12.75">
      <c r="B385" s="432"/>
      <c r="C385" s="432"/>
      <c r="D385" s="432"/>
      <c r="E385" s="432"/>
      <c r="F385" s="432"/>
      <c r="G385" s="432"/>
      <c r="H385" s="432"/>
      <c r="I385" s="432"/>
      <c r="J385" s="432"/>
      <c r="K385" s="432"/>
      <c r="L385" s="432"/>
      <c r="M385" s="432"/>
      <c r="N385" s="432"/>
      <c r="O385" s="432"/>
      <c r="P385" s="432"/>
      <c r="Q385" s="432"/>
      <c r="R385" s="432"/>
    </row>
    <row r="386" spans="2:18" ht="12.75">
      <c r="B386" s="432"/>
      <c r="C386" s="432"/>
      <c r="D386" s="432"/>
      <c r="E386" s="432"/>
      <c r="F386" s="432"/>
      <c r="G386" s="432"/>
      <c r="H386" s="432"/>
      <c r="I386" s="432"/>
      <c r="J386" s="432"/>
      <c r="K386" s="432"/>
      <c r="L386" s="432"/>
      <c r="M386" s="432"/>
      <c r="N386" s="432"/>
      <c r="O386" s="432"/>
      <c r="P386" s="432"/>
      <c r="Q386" s="432"/>
      <c r="R386" s="432"/>
    </row>
    <row r="387" spans="2:18" ht="12.75">
      <c r="B387" s="432"/>
      <c r="C387" s="432"/>
      <c r="D387" s="432"/>
      <c r="E387" s="432"/>
      <c r="F387" s="432"/>
      <c r="G387" s="432"/>
      <c r="H387" s="432"/>
      <c r="I387" s="432"/>
      <c r="J387" s="432"/>
      <c r="K387" s="432"/>
      <c r="L387" s="432"/>
      <c r="M387" s="432"/>
      <c r="N387" s="432"/>
      <c r="O387" s="432"/>
      <c r="P387" s="432"/>
      <c r="Q387" s="432"/>
      <c r="R387" s="432"/>
    </row>
    <row r="388" spans="2:18" ht="12.75">
      <c r="B388" s="432"/>
      <c r="C388" s="432"/>
      <c r="D388" s="432"/>
      <c r="E388" s="432"/>
      <c r="F388" s="432"/>
      <c r="G388" s="432"/>
      <c r="H388" s="432"/>
      <c r="I388" s="432"/>
      <c r="J388" s="432"/>
      <c r="K388" s="432"/>
      <c r="L388" s="432"/>
      <c r="M388" s="432"/>
      <c r="N388" s="432"/>
      <c r="O388" s="432"/>
      <c r="P388" s="432"/>
      <c r="Q388" s="432"/>
      <c r="R388" s="432"/>
    </row>
    <row r="389" spans="2:18" ht="12.75">
      <c r="B389" s="432"/>
      <c r="C389" s="432"/>
      <c r="D389" s="432"/>
      <c r="E389" s="432"/>
      <c r="F389" s="432"/>
      <c r="G389" s="432"/>
      <c r="H389" s="432"/>
      <c r="I389" s="432"/>
      <c r="J389" s="432"/>
      <c r="K389" s="432"/>
      <c r="L389" s="432"/>
      <c r="M389" s="432"/>
      <c r="N389" s="432"/>
      <c r="O389" s="432"/>
      <c r="P389" s="432"/>
      <c r="Q389" s="432"/>
      <c r="R389" s="432"/>
    </row>
    <row r="390" spans="2:18" ht="12.75">
      <c r="B390" s="432"/>
      <c r="C390" s="432"/>
      <c r="D390" s="432"/>
      <c r="E390" s="432"/>
      <c r="F390" s="432"/>
      <c r="G390" s="432"/>
      <c r="H390" s="432"/>
      <c r="I390" s="432"/>
      <c r="J390" s="432"/>
      <c r="K390" s="432"/>
      <c r="L390" s="432"/>
      <c r="M390" s="432"/>
      <c r="N390" s="432"/>
      <c r="O390" s="432"/>
      <c r="P390" s="432"/>
      <c r="Q390" s="432"/>
      <c r="R390" s="432"/>
    </row>
    <row r="391" spans="2:18" ht="12.75">
      <c r="B391" s="432"/>
      <c r="C391" s="432"/>
      <c r="D391" s="432"/>
      <c r="E391" s="432"/>
      <c r="F391" s="432"/>
      <c r="G391" s="432"/>
      <c r="H391" s="432"/>
      <c r="I391" s="432"/>
      <c r="J391" s="432"/>
      <c r="K391" s="432"/>
      <c r="L391" s="432"/>
      <c r="M391" s="432"/>
      <c r="N391" s="432"/>
      <c r="O391" s="432"/>
      <c r="P391" s="432"/>
      <c r="Q391" s="432"/>
      <c r="R391" s="432"/>
    </row>
    <row r="392" spans="2:18" ht="12.75">
      <c r="B392" s="432"/>
      <c r="C392" s="432"/>
      <c r="D392" s="432"/>
      <c r="E392" s="432"/>
      <c r="F392" s="432"/>
      <c r="G392" s="432"/>
      <c r="H392" s="432"/>
      <c r="I392" s="432"/>
      <c r="J392" s="432"/>
      <c r="K392" s="432"/>
      <c r="L392" s="432"/>
      <c r="M392" s="432"/>
      <c r="N392" s="432"/>
      <c r="O392" s="432"/>
      <c r="P392" s="432"/>
      <c r="Q392" s="432"/>
      <c r="R392" s="432"/>
    </row>
    <row r="393" spans="2:18" ht="12.75">
      <c r="B393" s="432"/>
      <c r="C393" s="432"/>
      <c r="D393" s="432"/>
      <c r="E393" s="432"/>
      <c r="F393" s="432"/>
      <c r="G393" s="432"/>
      <c r="H393" s="432"/>
      <c r="I393" s="432"/>
      <c r="J393" s="432"/>
      <c r="K393" s="432"/>
      <c r="L393" s="432"/>
      <c r="M393" s="432"/>
      <c r="N393" s="432"/>
      <c r="O393" s="432"/>
      <c r="P393" s="432"/>
      <c r="Q393" s="432"/>
      <c r="R393" s="432"/>
    </row>
    <row r="394" spans="2:18" ht="12.75">
      <c r="B394" s="432"/>
      <c r="C394" s="432"/>
      <c r="D394" s="432"/>
      <c r="E394" s="432"/>
      <c r="F394" s="432"/>
      <c r="G394" s="432"/>
      <c r="H394" s="432"/>
      <c r="I394" s="432"/>
      <c r="J394" s="432"/>
      <c r="K394" s="432"/>
      <c r="L394" s="432"/>
      <c r="M394" s="432"/>
      <c r="N394" s="432"/>
      <c r="O394" s="432"/>
      <c r="P394" s="432"/>
      <c r="Q394" s="432"/>
      <c r="R394" s="432"/>
    </row>
    <row r="395" spans="2:18" ht="12.75">
      <c r="B395" s="432"/>
      <c r="C395" s="432"/>
      <c r="D395" s="432"/>
      <c r="E395" s="432"/>
      <c r="F395" s="432"/>
      <c r="G395" s="432"/>
      <c r="H395" s="432"/>
      <c r="I395" s="432"/>
      <c r="J395" s="432"/>
      <c r="K395" s="432"/>
      <c r="L395" s="432"/>
      <c r="M395" s="432"/>
      <c r="N395" s="432"/>
      <c r="O395" s="432"/>
      <c r="P395" s="432"/>
      <c r="Q395" s="432"/>
      <c r="R395" s="432"/>
    </row>
    <row r="396" spans="2:18" ht="12.75">
      <c r="B396" s="432"/>
      <c r="C396" s="432"/>
      <c r="D396" s="432"/>
      <c r="E396" s="432"/>
      <c r="F396" s="432"/>
      <c r="G396" s="432"/>
      <c r="H396" s="432"/>
      <c r="I396" s="432"/>
      <c r="J396" s="432"/>
      <c r="K396" s="432"/>
      <c r="L396" s="432"/>
      <c r="M396" s="432"/>
      <c r="N396" s="432"/>
      <c r="O396" s="432"/>
      <c r="P396" s="432"/>
      <c r="Q396" s="432"/>
      <c r="R396" s="432"/>
    </row>
    <row r="397" spans="2:18" ht="12.75">
      <c r="B397" s="432"/>
      <c r="C397" s="432"/>
      <c r="D397" s="432"/>
      <c r="E397" s="432"/>
      <c r="F397" s="432"/>
      <c r="G397" s="432"/>
      <c r="H397" s="432"/>
      <c r="I397" s="432"/>
      <c r="J397" s="432"/>
      <c r="K397" s="432"/>
      <c r="L397" s="432"/>
      <c r="M397" s="432"/>
      <c r="N397" s="432"/>
      <c r="O397" s="432"/>
      <c r="P397" s="432"/>
      <c r="Q397" s="432"/>
      <c r="R397" s="432"/>
    </row>
    <row r="398" spans="2:18" ht="12.75">
      <c r="B398" s="432"/>
      <c r="C398" s="432"/>
      <c r="D398" s="432"/>
      <c r="E398" s="432"/>
      <c r="F398" s="432"/>
      <c r="G398" s="432"/>
      <c r="H398" s="432"/>
      <c r="I398" s="432"/>
      <c r="J398" s="432"/>
      <c r="K398" s="432"/>
      <c r="L398" s="432"/>
      <c r="M398" s="432"/>
      <c r="N398" s="432"/>
      <c r="O398" s="432"/>
      <c r="P398" s="432"/>
      <c r="Q398" s="432"/>
      <c r="R398" s="432"/>
    </row>
    <row r="399" spans="2:18" ht="12.75">
      <c r="B399" s="432"/>
      <c r="C399" s="432"/>
      <c r="D399" s="432"/>
      <c r="E399" s="432"/>
      <c r="F399" s="432"/>
      <c r="G399" s="432"/>
      <c r="H399" s="432"/>
      <c r="I399" s="432"/>
      <c r="J399" s="432"/>
      <c r="K399" s="432"/>
      <c r="L399" s="432"/>
      <c r="M399" s="432"/>
      <c r="N399" s="432"/>
      <c r="O399" s="432"/>
      <c r="P399" s="432"/>
      <c r="Q399" s="432"/>
      <c r="R399" s="432"/>
    </row>
    <row r="400" spans="2:18" ht="12.75">
      <c r="B400" s="432"/>
      <c r="C400" s="432"/>
      <c r="D400" s="432"/>
      <c r="E400" s="432"/>
      <c r="F400" s="432"/>
      <c r="G400" s="432"/>
      <c r="H400" s="432"/>
      <c r="I400" s="432"/>
      <c r="J400" s="432"/>
      <c r="K400" s="432"/>
      <c r="L400" s="432"/>
      <c r="M400" s="432"/>
      <c r="N400" s="432"/>
      <c r="O400" s="432"/>
      <c r="P400" s="432"/>
      <c r="Q400" s="432"/>
      <c r="R400" s="432"/>
    </row>
    <row r="401" spans="2:18" ht="12.75">
      <c r="B401" s="432"/>
      <c r="C401" s="432"/>
      <c r="D401" s="432"/>
      <c r="E401" s="432"/>
      <c r="F401" s="432"/>
      <c r="G401" s="432"/>
      <c r="H401" s="432"/>
      <c r="I401" s="432"/>
      <c r="J401" s="432"/>
      <c r="K401" s="432"/>
      <c r="L401" s="432"/>
      <c r="M401" s="432"/>
      <c r="N401" s="432"/>
      <c r="O401" s="432"/>
      <c r="P401" s="432"/>
      <c r="Q401" s="432"/>
      <c r="R401" s="432"/>
    </row>
    <row r="402" spans="2:18" ht="12.75">
      <c r="B402" s="432"/>
      <c r="C402" s="432"/>
      <c r="D402" s="432"/>
      <c r="E402" s="432"/>
      <c r="F402" s="432"/>
      <c r="G402" s="432"/>
      <c r="H402" s="432"/>
      <c r="I402" s="432"/>
      <c r="J402" s="432"/>
      <c r="K402" s="432"/>
      <c r="L402" s="432"/>
      <c r="M402" s="432"/>
      <c r="N402" s="432"/>
      <c r="O402" s="432"/>
      <c r="P402" s="432"/>
      <c r="Q402" s="432"/>
      <c r="R402" s="432"/>
    </row>
    <row r="403" spans="2:18" ht="12.75">
      <c r="B403" s="432"/>
      <c r="C403" s="432"/>
      <c r="D403" s="432"/>
      <c r="E403" s="432"/>
      <c r="F403" s="432"/>
      <c r="G403" s="432"/>
      <c r="H403" s="432"/>
      <c r="I403" s="432"/>
      <c r="J403" s="432"/>
      <c r="K403" s="432"/>
      <c r="L403" s="432"/>
      <c r="M403" s="432"/>
      <c r="N403" s="432"/>
      <c r="O403" s="432"/>
      <c r="P403" s="432"/>
      <c r="Q403" s="432"/>
      <c r="R403" s="432"/>
    </row>
    <row r="404" spans="2:18" ht="12.75">
      <c r="B404" s="432"/>
      <c r="C404" s="432"/>
      <c r="D404" s="432"/>
      <c r="E404" s="432"/>
      <c r="F404" s="432"/>
      <c r="G404" s="432"/>
      <c r="H404" s="432"/>
      <c r="I404" s="432"/>
      <c r="J404" s="432"/>
      <c r="K404" s="432"/>
      <c r="L404" s="432"/>
      <c r="M404" s="432"/>
      <c r="N404" s="432"/>
      <c r="O404" s="432"/>
      <c r="P404" s="432"/>
      <c r="Q404" s="432"/>
      <c r="R404" s="432"/>
    </row>
    <row r="405" spans="2:18" ht="12.75">
      <c r="B405" s="432"/>
      <c r="C405" s="432"/>
      <c r="D405" s="432"/>
      <c r="E405" s="432"/>
      <c r="F405" s="432"/>
      <c r="G405" s="432"/>
      <c r="H405" s="432"/>
      <c r="I405" s="432"/>
      <c r="J405" s="432"/>
      <c r="K405" s="432"/>
      <c r="L405" s="432"/>
      <c r="M405" s="432"/>
      <c r="N405" s="432"/>
      <c r="O405" s="432"/>
      <c r="P405" s="432"/>
      <c r="Q405" s="432"/>
      <c r="R405" s="432"/>
    </row>
    <row r="406" spans="2:18" ht="12.75">
      <c r="B406" s="432"/>
      <c r="C406" s="432"/>
      <c r="D406" s="432"/>
      <c r="E406" s="432"/>
      <c r="F406" s="432"/>
      <c r="G406" s="432"/>
      <c r="H406" s="432"/>
      <c r="I406" s="432"/>
      <c r="J406" s="432"/>
      <c r="K406" s="432"/>
      <c r="L406" s="432"/>
      <c r="M406" s="432"/>
      <c r="N406" s="432"/>
      <c r="O406" s="432"/>
      <c r="P406" s="432"/>
      <c r="Q406" s="432"/>
      <c r="R406" s="432"/>
    </row>
    <row r="407" spans="2:18" ht="12.75">
      <c r="B407" s="432"/>
      <c r="C407" s="432"/>
      <c r="D407" s="432"/>
      <c r="E407" s="432"/>
      <c r="F407" s="432"/>
      <c r="G407" s="432"/>
      <c r="H407" s="432"/>
      <c r="I407" s="432"/>
      <c r="J407" s="432"/>
      <c r="K407" s="432"/>
      <c r="L407" s="432"/>
      <c r="M407" s="432"/>
      <c r="N407" s="432"/>
      <c r="O407" s="432"/>
      <c r="P407" s="432"/>
      <c r="Q407" s="432"/>
      <c r="R407" s="432"/>
    </row>
    <row r="408" spans="2:18" ht="12.75">
      <c r="B408" s="432"/>
      <c r="C408" s="432"/>
      <c r="D408" s="432"/>
      <c r="E408" s="432"/>
      <c r="F408" s="432"/>
      <c r="G408" s="432"/>
      <c r="H408" s="432"/>
      <c r="I408" s="432"/>
      <c r="J408" s="432"/>
      <c r="K408" s="432"/>
      <c r="L408" s="432"/>
      <c r="M408" s="432"/>
      <c r="N408" s="432"/>
      <c r="O408" s="432"/>
      <c r="P408" s="432"/>
      <c r="Q408" s="432"/>
      <c r="R408" s="432"/>
    </row>
    <row r="409" spans="2:18" ht="12.75">
      <c r="B409" s="432"/>
      <c r="C409" s="432"/>
      <c r="D409" s="432"/>
      <c r="E409" s="432"/>
      <c r="F409" s="432"/>
      <c r="G409" s="432"/>
      <c r="H409" s="432"/>
      <c r="I409" s="432"/>
      <c r="J409" s="432"/>
      <c r="K409" s="432"/>
      <c r="L409" s="432"/>
      <c r="M409" s="432"/>
      <c r="N409" s="432"/>
      <c r="O409" s="432"/>
      <c r="P409" s="432"/>
      <c r="Q409" s="432"/>
      <c r="R409" s="432"/>
    </row>
    <row r="410" spans="2:18" ht="12.75">
      <c r="B410" s="432"/>
      <c r="C410" s="432"/>
      <c r="D410" s="432"/>
      <c r="E410" s="432"/>
      <c r="F410" s="432"/>
      <c r="G410" s="432"/>
      <c r="H410" s="432"/>
      <c r="I410" s="432"/>
      <c r="J410" s="432"/>
      <c r="K410" s="432"/>
      <c r="L410" s="432"/>
      <c r="M410" s="432"/>
      <c r="N410" s="432"/>
      <c r="O410" s="432"/>
      <c r="P410" s="432"/>
      <c r="Q410" s="432"/>
      <c r="R410" s="432"/>
    </row>
    <row r="411" spans="2:18" ht="12.75">
      <c r="B411" s="432"/>
      <c r="C411" s="432"/>
      <c r="D411" s="432"/>
      <c r="E411" s="432"/>
      <c r="F411" s="432"/>
      <c r="G411" s="432"/>
      <c r="H411" s="432"/>
      <c r="I411" s="432"/>
      <c r="J411" s="432"/>
      <c r="K411" s="432"/>
      <c r="L411" s="432"/>
      <c r="M411" s="432"/>
      <c r="N411" s="432"/>
      <c r="O411" s="432"/>
      <c r="P411" s="432"/>
      <c r="Q411" s="432"/>
      <c r="R411" s="432"/>
    </row>
    <row r="412" spans="2:18" ht="12.75">
      <c r="B412" s="432"/>
      <c r="C412" s="432"/>
      <c r="D412" s="432"/>
      <c r="E412" s="432"/>
      <c r="F412" s="432"/>
      <c r="G412" s="432"/>
      <c r="H412" s="432"/>
      <c r="I412" s="432"/>
      <c r="J412" s="432"/>
      <c r="K412" s="432"/>
      <c r="L412" s="432"/>
      <c r="M412" s="432"/>
      <c r="N412" s="432"/>
      <c r="O412" s="432"/>
      <c r="P412" s="432"/>
      <c r="Q412" s="432"/>
      <c r="R412" s="432"/>
    </row>
    <row r="413" spans="2:18" ht="12.75">
      <c r="B413" s="432"/>
      <c r="C413" s="432"/>
      <c r="D413" s="432"/>
      <c r="E413" s="432"/>
      <c r="F413" s="432"/>
      <c r="G413" s="432"/>
      <c r="H413" s="432"/>
      <c r="I413" s="432"/>
      <c r="J413" s="432"/>
      <c r="K413" s="432"/>
      <c r="L413" s="432"/>
      <c r="M413" s="432"/>
      <c r="N413" s="432"/>
      <c r="O413" s="432"/>
      <c r="P413" s="432"/>
      <c r="Q413" s="432"/>
      <c r="R413" s="432"/>
    </row>
    <row r="414" spans="2:18" ht="12.75">
      <c r="B414" s="432"/>
      <c r="C414" s="432"/>
      <c r="D414" s="432"/>
      <c r="E414" s="432"/>
      <c r="F414" s="432"/>
      <c r="G414" s="432"/>
      <c r="H414" s="432"/>
      <c r="I414" s="432"/>
      <c r="J414" s="432"/>
      <c r="K414" s="432"/>
      <c r="L414" s="432"/>
      <c r="M414" s="432"/>
      <c r="N414" s="432"/>
      <c r="O414" s="432"/>
      <c r="P414" s="432"/>
      <c r="Q414" s="432"/>
      <c r="R414" s="432"/>
    </row>
    <row r="415" spans="2:18" ht="12.75">
      <c r="B415" s="432"/>
      <c r="C415" s="432"/>
      <c r="D415" s="432"/>
      <c r="E415" s="432"/>
      <c r="F415" s="432"/>
      <c r="G415" s="432"/>
      <c r="H415" s="432"/>
      <c r="I415" s="432"/>
      <c r="J415" s="432"/>
      <c r="K415" s="432"/>
      <c r="L415" s="432"/>
      <c r="M415" s="432"/>
      <c r="N415" s="432"/>
      <c r="O415" s="432"/>
      <c r="P415" s="432"/>
      <c r="Q415" s="432"/>
      <c r="R415" s="432"/>
    </row>
    <row r="416" spans="2:18" ht="12.75">
      <c r="B416" s="432"/>
      <c r="C416" s="432"/>
      <c r="D416" s="432"/>
      <c r="E416" s="432"/>
      <c r="F416" s="432"/>
      <c r="G416" s="432"/>
      <c r="H416" s="432"/>
      <c r="I416" s="432"/>
      <c r="J416" s="432"/>
      <c r="K416" s="432"/>
      <c r="L416" s="432"/>
      <c r="M416" s="432"/>
      <c r="N416" s="432"/>
      <c r="O416" s="432"/>
      <c r="P416" s="432"/>
      <c r="Q416" s="432"/>
      <c r="R416" s="432"/>
    </row>
    <row r="417" spans="2:18" ht="12.75">
      <c r="B417" s="432"/>
      <c r="C417" s="432"/>
      <c r="D417" s="432"/>
      <c r="E417" s="432"/>
      <c r="F417" s="432"/>
      <c r="G417" s="432"/>
      <c r="H417" s="432"/>
      <c r="I417" s="432"/>
      <c r="J417" s="432"/>
      <c r="K417" s="432"/>
      <c r="L417" s="432"/>
      <c r="M417" s="432"/>
      <c r="N417" s="432"/>
      <c r="O417" s="432"/>
      <c r="P417" s="432"/>
      <c r="Q417" s="432"/>
      <c r="R417" s="432"/>
    </row>
    <row r="418" spans="2:18" ht="12.75">
      <c r="B418" s="432"/>
      <c r="C418" s="432"/>
      <c r="D418" s="432"/>
      <c r="E418" s="432"/>
      <c r="F418" s="432"/>
      <c r="G418" s="432"/>
      <c r="H418" s="432"/>
      <c r="I418" s="432"/>
      <c r="J418" s="432"/>
      <c r="K418" s="432"/>
      <c r="L418" s="432"/>
      <c r="M418" s="432"/>
      <c r="N418" s="432"/>
      <c r="O418" s="432"/>
      <c r="P418" s="432"/>
      <c r="Q418" s="432"/>
      <c r="R418" s="432"/>
    </row>
    <row r="419" spans="2:18" ht="12.75">
      <c r="B419" s="432"/>
      <c r="C419" s="432"/>
      <c r="D419" s="432"/>
      <c r="E419" s="432"/>
      <c r="F419" s="432"/>
      <c r="G419" s="432"/>
      <c r="H419" s="432"/>
      <c r="I419" s="432"/>
      <c r="J419" s="432"/>
      <c r="K419" s="432"/>
      <c r="L419" s="432"/>
      <c r="M419" s="432"/>
      <c r="N419" s="432"/>
      <c r="O419" s="432"/>
      <c r="P419" s="432"/>
      <c r="Q419" s="432"/>
      <c r="R419" s="432"/>
    </row>
    <row r="420" spans="2:18" ht="12.75">
      <c r="B420" s="432"/>
      <c r="C420" s="432"/>
      <c r="D420" s="432"/>
      <c r="E420" s="432"/>
      <c r="F420" s="432"/>
      <c r="G420" s="432"/>
      <c r="H420" s="432"/>
      <c r="I420" s="432"/>
      <c r="J420" s="432"/>
      <c r="K420" s="432"/>
      <c r="L420" s="432"/>
      <c r="M420" s="432"/>
      <c r="N420" s="432"/>
      <c r="O420" s="432"/>
      <c r="P420" s="432"/>
      <c r="Q420" s="432"/>
      <c r="R420" s="432"/>
    </row>
    <row r="421" spans="2:18" ht="12.75">
      <c r="B421" s="432"/>
      <c r="C421" s="432"/>
      <c r="D421" s="432"/>
      <c r="E421" s="432"/>
      <c r="F421" s="432"/>
      <c r="G421" s="432"/>
      <c r="H421" s="432"/>
      <c r="I421" s="432"/>
      <c r="J421" s="432"/>
      <c r="K421" s="432"/>
      <c r="L421" s="432"/>
      <c r="M421" s="432"/>
      <c r="N421" s="432"/>
      <c r="O421" s="432"/>
      <c r="P421" s="432"/>
      <c r="Q421" s="432"/>
      <c r="R421" s="432"/>
    </row>
    <row r="422" spans="2:18" ht="12.75">
      <c r="B422" s="432"/>
      <c r="C422" s="432"/>
      <c r="D422" s="432"/>
      <c r="E422" s="432"/>
      <c r="F422" s="432"/>
      <c r="G422" s="432"/>
      <c r="H422" s="432"/>
      <c r="I422" s="432"/>
      <c r="J422" s="432"/>
      <c r="K422" s="432"/>
      <c r="L422" s="432"/>
      <c r="M422" s="432"/>
      <c r="N422" s="432"/>
      <c r="O422" s="432"/>
      <c r="P422" s="432"/>
      <c r="Q422" s="432"/>
      <c r="R422" s="432"/>
    </row>
    <row r="423" spans="2:18" ht="12.75">
      <c r="B423" s="432"/>
      <c r="C423" s="432"/>
      <c r="D423" s="432"/>
      <c r="E423" s="432"/>
      <c r="F423" s="432"/>
      <c r="G423" s="432"/>
      <c r="H423" s="432"/>
      <c r="I423" s="432"/>
      <c r="J423" s="432"/>
      <c r="K423" s="432"/>
      <c r="L423" s="432"/>
      <c r="M423" s="432"/>
      <c r="N423" s="432"/>
      <c r="O423" s="432"/>
      <c r="P423" s="432"/>
      <c r="Q423" s="432"/>
      <c r="R423" s="432"/>
    </row>
    <row r="424" spans="2:18" ht="12.75">
      <c r="B424" s="432"/>
      <c r="C424" s="432"/>
      <c r="D424" s="432"/>
      <c r="E424" s="432"/>
      <c r="F424" s="432"/>
      <c r="G424" s="432"/>
      <c r="H424" s="432"/>
      <c r="I424" s="432"/>
      <c r="J424" s="432"/>
      <c r="K424" s="432"/>
      <c r="L424" s="432"/>
      <c r="M424" s="432"/>
      <c r="N424" s="432"/>
      <c r="O424" s="432"/>
      <c r="P424" s="432"/>
      <c r="Q424" s="432"/>
      <c r="R424" s="432"/>
    </row>
    <row r="425" spans="2:18" ht="12.75">
      <c r="B425" s="432"/>
      <c r="C425" s="432"/>
      <c r="D425" s="432"/>
      <c r="E425" s="432"/>
      <c r="F425" s="432"/>
      <c r="G425" s="432"/>
      <c r="H425" s="432"/>
      <c r="I425" s="432"/>
      <c r="J425" s="432"/>
      <c r="K425" s="432"/>
      <c r="L425" s="432"/>
      <c r="M425" s="432"/>
      <c r="N425" s="432"/>
      <c r="O425" s="432"/>
      <c r="P425" s="432"/>
      <c r="Q425" s="432"/>
      <c r="R425" s="432"/>
    </row>
    <row r="426" spans="2:18" ht="12.75">
      <c r="B426" s="432"/>
      <c r="C426" s="432"/>
      <c r="D426" s="432"/>
      <c r="E426" s="432"/>
      <c r="F426" s="432"/>
      <c r="G426" s="432"/>
      <c r="H426" s="432"/>
      <c r="I426" s="432"/>
      <c r="J426" s="432"/>
      <c r="K426" s="432"/>
      <c r="L426" s="432"/>
      <c r="M426" s="432"/>
      <c r="N426" s="432"/>
      <c r="O426" s="432"/>
      <c r="P426" s="432"/>
      <c r="Q426" s="432"/>
      <c r="R426" s="432"/>
    </row>
    <row r="427" spans="2:18" ht="12.75">
      <c r="B427" s="432"/>
      <c r="C427" s="432"/>
      <c r="D427" s="432"/>
      <c r="E427" s="432"/>
      <c r="F427" s="432"/>
      <c r="G427" s="432"/>
      <c r="H427" s="432"/>
      <c r="I427" s="432"/>
      <c r="J427" s="432"/>
      <c r="K427" s="432"/>
      <c r="L427" s="432"/>
      <c r="M427" s="432"/>
      <c r="N427" s="432"/>
      <c r="O427" s="432"/>
      <c r="P427" s="432"/>
      <c r="Q427" s="432"/>
      <c r="R427" s="432"/>
    </row>
    <row r="428" spans="2:18" ht="12.75">
      <c r="B428" s="432"/>
      <c r="C428" s="432"/>
      <c r="D428" s="432"/>
      <c r="E428" s="432"/>
      <c r="F428" s="432"/>
      <c r="G428" s="432"/>
      <c r="H428" s="432"/>
      <c r="I428" s="432"/>
      <c r="J428" s="432"/>
      <c r="K428" s="432"/>
      <c r="L428" s="432"/>
      <c r="M428" s="432"/>
      <c r="N428" s="432"/>
      <c r="O428" s="432"/>
      <c r="P428" s="432"/>
      <c r="Q428" s="432"/>
      <c r="R428" s="432"/>
    </row>
    <row r="429" spans="2:18" ht="12.75">
      <c r="B429" s="432"/>
      <c r="C429" s="432"/>
      <c r="D429" s="432"/>
      <c r="E429" s="432"/>
      <c r="F429" s="432"/>
      <c r="G429" s="432"/>
      <c r="H429" s="432"/>
      <c r="I429" s="432"/>
      <c r="J429" s="432"/>
      <c r="K429" s="432"/>
      <c r="L429" s="432"/>
      <c r="M429" s="432"/>
      <c r="N429" s="432"/>
      <c r="O429" s="432"/>
      <c r="P429" s="432"/>
      <c r="Q429" s="432"/>
      <c r="R429" s="432"/>
    </row>
    <row r="430" spans="2:18" ht="12.75">
      <c r="B430" s="432"/>
      <c r="C430" s="432"/>
      <c r="D430" s="432"/>
      <c r="E430" s="432"/>
      <c r="F430" s="432"/>
      <c r="G430" s="432"/>
      <c r="H430" s="432"/>
      <c r="I430" s="432"/>
      <c r="J430" s="432"/>
      <c r="K430" s="432"/>
      <c r="L430" s="432"/>
      <c r="M430" s="432"/>
      <c r="N430" s="432"/>
      <c r="O430" s="432"/>
      <c r="P430" s="432"/>
      <c r="Q430" s="432"/>
      <c r="R430" s="432"/>
    </row>
    <row r="431" spans="2:18" ht="12.75">
      <c r="B431" s="432"/>
      <c r="C431" s="432"/>
      <c r="D431" s="432"/>
      <c r="E431" s="432"/>
      <c r="F431" s="432"/>
      <c r="G431" s="432"/>
      <c r="H431" s="432"/>
      <c r="I431" s="432"/>
      <c r="J431" s="432"/>
      <c r="K431" s="432"/>
      <c r="L431" s="432"/>
      <c r="M431" s="432"/>
      <c r="N431" s="432"/>
      <c r="O431" s="432"/>
      <c r="P431" s="432"/>
      <c r="Q431" s="432"/>
      <c r="R431" s="432"/>
    </row>
    <row r="432" spans="2:18" ht="12.75">
      <c r="B432" s="432"/>
      <c r="C432" s="432"/>
      <c r="D432" s="432"/>
      <c r="E432" s="432"/>
      <c r="F432" s="432"/>
      <c r="G432" s="432"/>
      <c r="H432" s="432"/>
      <c r="I432" s="432"/>
      <c r="J432" s="432"/>
      <c r="K432" s="432"/>
      <c r="L432" s="432"/>
      <c r="M432" s="432"/>
      <c r="N432" s="432"/>
      <c r="O432" s="432"/>
      <c r="P432" s="432"/>
      <c r="Q432" s="432"/>
      <c r="R432" s="432"/>
    </row>
    <row r="433" spans="2:18" ht="12.75">
      <c r="B433" s="432"/>
      <c r="C433" s="432"/>
      <c r="D433" s="432"/>
      <c r="E433" s="432"/>
      <c r="F433" s="432"/>
      <c r="G433" s="432"/>
      <c r="H433" s="432"/>
      <c r="I433" s="432"/>
      <c r="J433" s="432"/>
      <c r="K433" s="432"/>
      <c r="L433" s="432"/>
      <c r="M433" s="432"/>
      <c r="N433" s="432"/>
      <c r="O433" s="432"/>
      <c r="P433" s="432"/>
      <c r="Q433" s="432"/>
      <c r="R433" s="432"/>
    </row>
    <row r="434" spans="2:18" ht="12.75">
      <c r="B434" s="432"/>
      <c r="C434" s="432"/>
      <c r="D434" s="432"/>
      <c r="E434" s="432"/>
      <c r="F434" s="432"/>
      <c r="G434" s="432"/>
      <c r="H434" s="432"/>
      <c r="I434" s="432"/>
      <c r="J434" s="432"/>
      <c r="K434" s="432"/>
      <c r="L434" s="432"/>
      <c r="M434" s="432"/>
      <c r="N434" s="432"/>
      <c r="O434" s="432"/>
      <c r="P434" s="432"/>
      <c r="Q434" s="432"/>
      <c r="R434" s="432"/>
    </row>
    <row r="435" spans="2:18" ht="12.75">
      <c r="B435" s="432"/>
      <c r="C435" s="432"/>
      <c r="D435" s="432"/>
      <c r="E435" s="432"/>
      <c r="F435" s="432"/>
      <c r="G435" s="432"/>
      <c r="H435" s="432"/>
      <c r="I435" s="432"/>
      <c r="J435" s="432"/>
      <c r="K435" s="432"/>
      <c r="L435" s="432"/>
      <c r="M435" s="432"/>
      <c r="N435" s="432"/>
      <c r="O435" s="432"/>
      <c r="P435" s="432"/>
      <c r="Q435" s="432"/>
      <c r="R435" s="432"/>
    </row>
    <row r="436" spans="2:18" ht="12.75">
      <c r="B436" s="432"/>
      <c r="C436" s="432"/>
      <c r="D436" s="432"/>
      <c r="E436" s="432"/>
      <c r="F436" s="432"/>
      <c r="G436" s="432"/>
      <c r="H436" s="432"/>
      <c r="I436" s="432"/>
      <c r="J436" s="432"/>
      <c r="K436" s="432"/>
      <c r="L436" s="432"/>
      <c r="M436" s="432"/>
      <c r="N436" s="432"/>
      <c r="O436" s="432"/>
      <c r="P436" s="432"/>
      <c r="Q436" s="432"/>
      <c r="R436" s="432"/>
    </row>
    <row r="437" spans="2:18" ht="12.75">
      <c r="B437" s="432"/>
      <c r="C437" s="432"/>
      <c r="D437" s="432"/>
      <c r="E437" s="432"/>
      <c r="F437" s="432"/>
      <c r="G437" s="432"/>
      <c r="H437" s="432"/>
      <c r="I437" s="432"/>
      <c r="J437" s="432"/>
      <c r="K437" s="432"/>
      <c r="L437" s="432"/>
      <c r="M437" s="432"/>
      <c r="N437" s="432"/>
      <c r="O437" s="432"/>
      <c r="P437" s="432"/>
      <c r="Q437" s="432"/>
      <c r="R437" s="432"/>
    </row>
    <row r="438" spans="2:18" ht="12.75">
      <c r="B438" s="432"/>
      <c r="C438" s="432"/>
      <c r="D438" s="432"/>
      <c r="E438" s="432"/>
      <c r="F438" s="432"/>
      <c r="G438" s="432"/>
      <c r="H438" s="432"/>
      <c r="I438" s="432"/>
      <c r="J438" s="432"/>
      <c r="K438" s="432"/>
      <c r="L438" s="432"/>
      <c r="M438" s="432"/>
      <c r="N438" s="432"/>
      <c r="O438" s="432"/>
      <c r="P438" s="432"/>
      <c r="Q438" s="432"/>
      <c r="R438" s="432"/>
    </row>
    <row r="439" spans="2:18" ht="12.75">
      <c r="B439" s="432"/>
      <c r="C439" s="432"/>
      <c r="D439" s="432"/>
      <c r="E439" s="432"/>
      <c r="F439" s="432"/>
      <c r="G439" s="432"/>
      <c r="H439" s="432"/>
      <c r="I439" s="432"/>
      <c r="J439" s="432"/>
      <c r="K439" s="432"/>
      <c r="L439" s="432"/>
      <c r="M439" s="432"/>
      <c r="N439" s="432"/>
      <c r="O439" s="432"/>
      <c r="P439" s="432"/>
      <c r="Q439" s="432"/>
      <c r="R439" s="432"/>
    </row>
    <row r="440" spans="2:18" ht="12.75">
      <c r="B440" s="432"/>
      <c r="C440" s="432"/>
      <c r="D440" s="432"/>
      <c r="E440" s="432"/>
      <c r="F440" s="432"/>
      <c r="G440" s="432"/>
      <c r="H440" s="432"/>
      <c r="I440" s="432"/>
      <c r="J440" s="432"/>
      <c r="K440" s="432"/>
      <c r="L440" s="432"/>
      <c r="M440" s="432"/>
      <c r="N440" s="432"/>
      <c r="O440" s="432"/>
      <c r="P440" s="432"/>
      <c r="Q440" s="432"/>
      <c r="R440" s="432"/>
    </row>
    <row r="441" spans="2:18" ht="12.75">
      <c r="B441" s="432"/>
      <c r="C441" s="432"/>
      <c r="D441" s="432"/>
      <c r="E441" s="432"/>
      <c r="F441" s="432"/>
      <c r="G441" s="432"/>
      <c r="H441" s="432"/>
      <c r="I441" s="432"/>
      <c r="J441" s="432"/>
      <c r="K441" s="432"/>
      <c r="L441" s="432"/>
      <c r="M441" s="432"/>
      <c r="N441" s="432"/>
      <c r="O441" s="432"/>
      <c r="P441" s="432"/>
      <c r="Q441" s="432"/>
      <c r="R441" s="432"/>
    </row>
    <row r="442" spans="2:18" ht="12.75">
      <c r="B442" s="432"/>
      <c r="C442" s="432"/>
      <c r="D442" s="432"/>
      <c r="E442" s="432"/>
      <c r="F442" s="432"/>
      <c r="G442" s="432"/>
      <c r="H442" s="432"/>
      <c r="I442" s="432"/>
      <c r="J442" s="432"/>
      <c r="K442" s="432"/>
      <c r="L442" s="432"/>
      <c r="M442" s="432"/>
      <c r="N442" s="432"/>
      <c r="O442" s="432"/>
      <c r="P442" s="432"/>
      <c r="Q442" s="432"/>
      <c r="R442" s="432"/>
    </row>
    <row r="443" spans="2:18" ht="12.75">
      <c r="B443" s="432"/>
      <c r="C443" s="432"/>
      <c r="D443" s="432"/>
      <c r="E443" s="432"/>
      <c r="F443" s="432"/>
      <c r="G443" s="432"/>
      <c r="H443" s="432"/>
      <c r="I443" s="432"/>
      <c r="J443" s="432"/>
      <c r="K443" s="432"/>
      <c r="L443" s="432"/>
      <c r="M443" s="432"/>
      <c r="N443" s="432"/>
      <c r="O443" s="432"/>
      <c r="P443" s="432"/>
      <c r="Q443" s="432"/>
      <c r="R443" s="432"/>
    </row>
    <row r="444" spans="2:18" ht="12.75">
      <c r="B444" s="432"/>
      <c r="C444" s="432"/>
      <c r="D444" s="432"/>
      <c r="E444" s="432"/>
      <c r="F444" s="432"/>
      <c r="G444" s="432"/>
      <c r="H444" s="432"/>
      <c r="I444" s="432"/>
      <c r="J444" s="432"/>
      <c r="K444" s="432"/>
      <c r="L444" s="432"/>
      <c r="M444" s="432"/>
      <c r="N444" s="432"/>
      <c r="O444" s="432"/>
      <c r="P444" s="432"/>
      <c r="Q444" s="432"/>
      <c r="R444" s="432"/>
    </row>
    <row r="445" spans="2:18" ht="12.75">
      <c r="B445" s="432"/>
      <c r="C445" s="432"/>
      <c r="D445" s="432"/>
      <c r="E445" s="432"/>
      <c r="F445" s="432"/>
      <c r="G445" s="432"/>
      <c r="H445" s="432"/>
      <c r="I445" s="432"/>
      <c r="J445" s="432"/>
      <c r="K445" s="432"/>
      <c r="L445" s="432"/>
      <c r="M445" s="432"/>
      <c r="N445" s="432"/>
      <c r="O445" s="432"/>
      <c r="P445" s="432"/>
      <c r="Q445" s="432"/>
      <c r="R445" s="432"/>
    </row>
    <row r="446" spans="2:18" ht="12.75">
      <c r="B446" s="432"/>
      <c r="C446" s="432"/>
      <c r="D446" s="432"/>
      <c r="E446" s="432"/>
      <c r="F446" s="432"/>
      <c r="G446" s="432"/>
      <c r="H446" s="432"/>
      <c r="I446" s="432"/>
      <c r="J446" s="432"/>
      <c r="K446" s="432"/>
      <c r="L446" s="432"/>
      <c r="M446" s="432"/>
      <c r="N446" s="432"/>
      <c r="O446" s="432"/>
      <c r="P446" s="432"/>
      <c r="Q446" s="432"/>
      <c r="R446" s="432"/>
    </row>
    <row r="447" spans="2:18" ht="12.75">
      <c r="B447" s="432"/>
      <c r="C447" s="432"/>
      <c r="D447" s="432"/>
      <c r="E447" s="432"/>
      <c r="F447" s="432"/>
      <c r="G447" s="432"/>
      <c r="H447" s="432"/>
      <c r="I447" s="432"/>
      <c r="J447" s="432"/>
      <c r="K447" s="432"/>
      <c r="L447" s="432"/>
      <c r="M447" s="432"/>
      <c r="N447" s="432"/>
      <c r="O447" s="432"/>
      <c r="P447" s="432"/>
      <c r="Q447" s="432"/>
      <c r="R447" s="432"/>
    </row>
    <row r="448" spans="2:18" ht="12.75">
      <c r="B448" s="432"/>
      <c r="C448" s="432"/>
      <c r="D448" s="432"/>
      <c r="E448" s="432"/>
      <c r="F448" s="432"/>
      <c r="G448" s="432"/>
      <c r="H448" s="432"/>
      <c r="I448" s="432"/>
      <c r="J448" s="432"/>
      <c r="K448" s="432"/>
      <c r="L448" s="432"/>
      <c r="M448" s="432"/>
      <c r="N448" s="432"/>
      <c r="O448" s="432"/>
      <c r="P448" s="432"/>
      <c r="Q448" s="432"/>
      <c r="R448" s="432"/>
    </row>
    <row r="449" spans="2:18" ht="12.75">
      <c r="B449" s="432"/>
      <c r="C449" s="432"/>
      <c r="D449" s="432"/>
      <c r="E449" s="432"/>
      <c r="F449" s="432"/>
      <c r="G449" s="432"/>
      <c r="H449" s="432"/>
      <c r="I449" s="432"/>
      <c r="J449" s="432"/>
      <c r="K449" s="432"/>
      <c r="L449" s="432"/>
      <c r="M449" s="432"/>
      <c r="N449" s="432"/>
      <c r="O449" s="432"/>
      <c r="P449" s="432"/>
      <c r="Q449" s="432"/>
      <c r="R449" s="432"/>
    </row>
    <row r="450" spans="2:18" ht="12.75">
      <c r="B450" s="432"/>
      <c r="C450" s="432"/>
      <c r="D450" s="432"/>
      <c r="E450" s="432"/>
      <c r="F450" s="432"/>
      <c r="G450" s="432"/>
      <c r="H450" s="432"/>
      <c r="I450" s="432"/>
      <c r="J450" s="432"/>
      <c r="K450" s="432"/>
      <c r="L450" s="432"/>
      <c r="M450" s="432"/>
      <c r="N450" s="432"/>
      <c r="O450" s="432"/>
      <c r="P450" s="432"/>
      <c r="Q450" s="432"/>
      <c r="R450" s="432"/>
    </row>
    <row r="451" spans="2:18" ht="12.75">
      <c r="B451" s="432"/>
      <c r="C451" s="432"/>
      <c r="D451" s="432"/>
      <c r="E451" s="432"/>
      <c r="F451" s="432"/>
      <c r="G451" s="432"/>
      <c r="H451" s="432"/>
      <c r="I451" s="432"/>
      <c r="J451" s="432"/>
      <c r="K451" s="432"/>
      <c r="L451" s="432"/>
      <c r="M451" s="432"/>
      <c r="N451" s="432"/>
      <c r="O451" s="432"/>
      <c r="P451" s="432"/>
      <c r="Q451" s="432"/>
      <c r="R451" s="432"/>
    </row>
    <row r="452" spans="2:18" ht="12.75">
      <c r="B452" s="432"/>
      <c r="C452" s="432"/>
      <c r="D452" s="432"/>
      <c r="E452" s="432"/>
      <c r="F452" s="432"/>
      <c r="G452" s="432"/>
      <c r="H452" s="432"/>
      <c r="I452" s="432"/>
      <c r="J452" s="432"/>
      <c r="K452" s="432"/>
      <c r="L452" s="432"/>
      <c r="M452" s="432"/>
      <c r="N452" s="432"/>
      <c r="O452" s="432"/>
      <c r="P452" s="432"/>
      <c r="Q452" s="432"/>
      <c r="R452" s="432"/>
    </row>
    <row r="453" spans="2:18" ht="12.75">
      <c r="B453" s="432"/>
      <c r="C453" s="432"/>
      <c r="D453" s="432"/>
      <c r="E453" s="432"/>
      <c r="F453" s="432"/>
      <c r="G453" s="432"/>
      <c r="H453" s="432"/>
      <c r="I453" s="432"/>
      <c r="J453" s="432"/>
      <c r="K453" s="432"/>
      <c r="L453" s="432"/>
      <c r="M453" s="432"/>
      <c r="N453" s="432"/>
      <c r="O453" s="432"/>
      <c r="P453" s="432"/>
      <c r="Q453" s="432"/>
      <c r="R453" s="432"/>
    </row>
    <row r="454" spans="2:18" ht="12.75">
      <c r="B454" s="432"/>
      <c r="C454" s="432"/>
      <c r="D454" s="432"/>
      <c r="E454" s="432"/>
      <c r="F454" s="432"/>
      <c r="G454" s="432"/>
      <c r="H454" s="432"/>
      <c r="I454" s="432"/>
      <c r="J454" s="432"/>
      <c r="K454" s="432"/>
      <c r="L454" s="432"/>
      <c r="M454" s="432"/>
      <c r="N454" s="432"/>
      <c r="O454" s="432"/>
      <c r="P454" s="432"/>
      <c r="Q454" s="432"/>
      <c r="R454" s="432"/>
    </row>
    <row r="455" spans="2:18" ht="12.75">
      <c r="B455" s="432"/>
      <c r="C455" s="432"/>
      <c r="D455" s="432"/>
      <c r="E455" s="432"/>
      <c r="F455" s="432"/>
      <c r="G455" s="432"/>
      <c r="H455" s="432"/>
      <c r="I455" s="432"/>
      <c r="J455" s="432"/>
      <c r="K455" s="432"/>
      <c r="L455" s="432"/>
      <c r="M455" s="432"/>
      <c r="N455" s="432"/>
      <c r="O455" s="432"/>
      <c r="P455" s="432"/>
      <c r="Q455" s="432"/>
      <c r="R455" s="432"/>
    </row>
    <row r="456" spans="2:18" ht="12.75">
      <c r="B456" s="432"/>
      <c r="C456" s="432"/>
      <c r="D456" s="432"/>
      <c r="E456" s="432"/>
      <c r="F456" s="432"/>
      <c r="G456" s="432"/>
      <c r="H456" s="432"/>
      <c r="I456" s="432"/>
      <c r="J456" s="432"/>
      <c r="K456" s="432"/>
      <c r="L456" s="432"/>
      <c r="M456" s="432"/>
      <c r="N456" s="432"/>
      <c r="O456" s="432"/>
      <c r="P456" s="432"/>
      <c r="Q456" s="432"/>
      <c r="R456" s="432"/>
    </row>
    <row r="457" spans="2:18" ht="12.75">
      <c r="B457" s="432"/>
      <c r="C457" s="432"/>
      <c r="D457" s="432"/>
      <c r="E457" s="432"/>
      <c r="F457" s="432"/>
      <c r="G457" s="432"/>
      <c r="H457" s="432"/>
      <c r="I457" s="432"/>
      <c r="J457" s="432"/>
      <c r="K457" s="432"/>
      <c r="L457" s="432"/>
      <c r="M457" s="432"/>
      <c r="N457" s="432"/>
      <c r="O457" s="432"/>
      <c r="P457" s="432"/>
      <c r="Q457" s="432"/>
      <c r="R457" s="432"/>
    </row>
    <row r="458" spans="2:18" ht="12.75">
      <c r="B458" s="432"/>
      <c r="C458" s="432"/>
      <c r="D458" s="432"/>
      <c r="E458" s="432"/>
      <c r="F458" s="432"/>
      <c r="G458" s="432"/>
      <c r="H458" s="432"/>
      <c r="I458" s="432"/>
      <c r="J458" s="432"/>
      <c r="K458" s="432"/>
      <c r="L458" s="432"/>
      <c r="M458" s="432"/>
      <c r="N458" s="432"/>
      <c r="O458" s="432"/>
      <c r="P458" s="432"/>
      <c r="Q458" s="432"/>
      <c r="R458" s="432"/>
    </row>
    <row r="459" spans="2:18" ht="12.75">
      <c r="B459" s="432"/>
      <c r="C459" s="432"/>
      <c r="D459" s="432"/>
      <c r="E459" s="432"/>
      <c r="F459" s="432"/>
      <c r="G459" s="432"/>
      <c r="H459" s="432"/>
      <c r="I459" s="432"/>
      <c r="J459" s="432"/>
      <c r="K459" s="432"/>
      <c r="L459" s="432"/>
      <c r="M459" s="432"/>
      <c r="N459" s="432"/>
      <c r="O459" s="432"/>
      <c r="P459" s="432"/>
      <c r="Q459" s="432"/>
      <c r="R459" s="432"/>
    </row>
    <row r="460" spans="2:18" ht="12.75">
      <c r="B460" s="432"/>
      <c r="C460" s="432"/>
      <c r="D460" s="432"/>
      <c r="E460" s="432"/>
      <c r="F460" s="432"/>
      <c r="G460" s="432"/>
      <c r="H460" s="432"/>
      <c r="I460" s="432"/>
      <c r="J460" s="432"/>
      <c r="K460" s="432"/>
      <c r="L460" s="432"/>
      <c r="M460" s="432"/>
      <c r="N460" s="432"/>
      <c r="O460" s="432"/>
      <c r="P460" s="432"/>
      <c r="Q460" s="432"/>
      <c r="R460" s="432"/>
    </row>
    <row r="461" spans="2:18" ht="12.75">
      <c r="B461" s="432"/>
      <c r="C461" s="432"/>
      <c r="D461" s="432"/>
      <c r="E461" s="432"/>
      <c r="F461" s="432"/>
      <c r="G461" s="432"/>
      <c r="H461" s="432"/>
      <c r="I461" s="432"/>
      <c r="J461" s="432"/>
      <c r="K461" s="432"/>
      <c r="L461" s="432"/>
      <c r="M461" s="432"/>
      <c r="N461" s="432"/>
      <c r="O461" s="432"/>
      <c r="P461" s="432"/>
      <c r="Q461" s="432"/>
      <c r="R461" s="432"/>
    </row>
    <row r="462" spans="2:18" ht="12.75">
      <c r="B462" s="432"/>
      <c r="C462" s="432"/>
      <c r="D462" s="432"/>
      <c r="E462" s="432"/>
      <c r="F462" s="432"/>
      <c r="G462" s="432"/>
      <c r="H462" s="432"/>
      <c r="I462" s="432"/>
      <c r="J462" s="432"/>
      <c r="K462" s="432"/>
      <c r="L462" s="432"/>
      <c r="M462" s="432"/>
      <c r="N462" s="432"/>
      <c r="O462" s="432"/>
      <c r="P462" s="432"/>
      <c r="Q462" s="432"/>
      <c r="R462" s="432"/>
    </row>
    <row r="463" spans="2:18" ht="12.75">
      <c r="B463" s="432"/>
      <c r="C463" s="432"/>
      <c r="D463" s="432"/>
      <c r="E463" s="432"/>
      <c r="F463" s="432"/>
      <c r="G463" s="432"/>
      <c r="H463" s="432"/>
      <c r="I463" s="432"/>
      <c r="J463" s="432"/>
      <c r="K463" s="432"/>
      <c r="L463" s="432"/>
      <c r="M463" s="432"/>
      <c r="N463" s="432"/>
      <c r="O463" s="432"/>
      <c r="P463" s="432"/>
      <c r="Q463" s="432"/>
      <c r="R463" s="432"/>
    </row>
    <row r="464" spans="2:18" ht="12.75">
      <c r="B464" s="432"/>
      <c r="C464" s="432"/>
      <c r="D464" s="432"/>
      <c r="E464" s="432"/>
      <c r="F464" s="432"/>
      <c r="G464" s="432"/>
      <c r="H464" s="432"/>
      <c r="I464" s="432"/>
      <c r="J464" s="432"/>
      <c r="K464" s="432"/>
      <c r="L464" s="432"/>
      <c r="M464" s="432"/>
      <c r="N464" s="432"/>
      <c r="O464" s="432"/>
      <c r="P464" s="432"/>
      <c r="Q464" s="432"/>
      <c r="R464" s="432"/>
    </row>
    <row r="465" spans="2:18" ht="12.75">
      <c r="B465" s="432"/>
      <c r="C465" s="432"/>
      <c r="D465" s="432"/>
      <c r="E465" s="432"/>
      <c r="F465" s="432"/>
      <c r="G465" s="432"/>
      <c r="H465" s="432"/>
      <c r="I465" s="432"/>
      <c r="J465" s="432"/>
      <c r="K465" s="432"/>
      <c r="L465" s="432"/>
      <c r="M465" s="432"/>
      <c r="N465" s="432"/>
      <c r="O465" s="432"/>
      <c r="P465" s="432"/>
      <c r="Q465" s="432"/>
      <c r="R465" s="432"/>
    </row>
    <row r="466" spans="2:18" ht="12.75">
      <c r="B466" s="432"/>
      <c r="C466" s="432"/>
      <c r="D466" s="432"/>
      <c r="E466" s="432"/>
      <c r="F466" s="432"/>
      <c r="G466" s="432"/>
      <c r="H466" s="432"/>
      <c r="I466" s="432"/>
      <c r="J466" s="432"/>
      <c r="K466" s="432"/>
      <c r="L466" s="432"/>
      <c r="M466" s="432"/>
      <c r="N466" s="432"/>
      <c r="O466" s="432"/>
      <c r="P466" s="432"/>
      <c r="Q466" s="432"/>
      <c r="R466" s="432"/>
    </row>
    <row r="467" spans="2:18" ht="12.75">
      <c r="B467" s="432"/>
      <c r="C467" s="432"/>
      <c r="D467" s="432"/>
      <c r="E467" s="432"/>
      <c r="F467" s="432"/>
      <c r="G467" s="432"/>
      <c r="H467" s="432"/>
      <c r="I467" s="432"/>
      <c r="J467" s="432"/>
      <c r="K467" s="432"/>
      <c r="L467" s="432"/>
      <c r="M467" s="432"/>
      <c r="N467" s="432"/>
      <c r="O467" s="432"/>
      <c r="P467" s="432"/>
      <c r="Q467" s="432"/>
      <c r="R467" s="432"/>
    </row>
    <row r="468" spans="2:18" ht="12.75">
      <c r="B468" s="432"/>
      <c r="C468" s="432"/>
      <c r="D468" s="432"/>
      <c r="E468" s="432"/>
      <c r="F468" s="432"/>
      <c r="G468" s="432"/>
      <c r="H468" s="432"/>
      <c r="I468" s="432"/>
      <c r="J468" s="432"/>
      <c r="K468" s="432"/>
      <c r="L468" s="432"/>
      <c r="M468" s="432"/>
      <c r="N468" s="432"/>
      <c r="O468" s="432"/>
      <c r="P468" s="432"/>
      <c r="Q468" s="432"/>
      <c r="R468" s="432"/>
    </row>
    <row r="469" spans="2:18" ht="12.75">
      <c r="B469" s="432"/>
      <c r="C469" s="432"/>
      <c r="D469" s="432"/>
      <c r="E469" s="432"/>
      <c r="F469" s="432"/>
      <c r="G469" s="432"/>
      <c r="H469" s="432"/>
      <c r="I469" s="432"/>
      <c r="J469" s="432"/>
      <c r="K469" s="432"/>
      <c r="L469" s="432"/>
      <c r="M469" s="432"/>
      <c r="N469" s="432"/>
      <c r="O469" s="432"/>
      <c r="P469" s="432"/>
      <c r="Q469" s="432"/>
      <c r="R469" s="432"/>
    </row>
    <row r="470" spans="2:18" ht="12.75">
      <c r="B470" s="432"/>
      <c r="C470" s="432"/>
      <c r="D470" s="432"/>
      <c r="E470" s="432"/>
      <c r="F470" s="432"/>
      <c r="G470" s="432"/>
      <c r="H470" s="432"/>
      <c r="I470" s="432"/>
      <c r="J470" s="432"/>
      <c r="K470" s="432"/>
      <c r="L470" s="432"/>
      <c r="M470" s="432"/>
      <c r="N470" s="432"/>
      <c r="O470" s="432"/>
      <c r="P470" s="432"/>
      <c r="Q470" s="432"/>
      <c r="R470" s="432"/>
    </row>
    <row r="471" spans="2:18" ht="12.75">
      <c r="B471" s="432"/>
      <c r="C471" s="432"/>
      <c r="D471" s="432"/>
      <c r="E471" s="432"/>
      <c r="F471" s="432"/>
      <c r="G471" s="432"/>
      <c r="H471" s="432"/>
      <c r="I471" s="432"/>
      <c r="J471" s="432"/>
      <c r="K471" s="432"/>
      <c r="L471" s="432"/>
      <c r="M471" s="432"/>
      <c r="N471" s="432"/>
      <c r="O471" s="432"/>
      <c r="P471" s="432"/>
      <c r="Q471" s="432"/>
      <c r="R471" s="432"/>
    </row>
    <row r="472" spans="2:18" ht="12.75">
      <c r="B472" s="432"/>
      <c r="C472" s="432"/>
      <c r="D472" s="432"/>
      <c r="E472" s="432"/>
      <c r="F472" s="432"/>
      <c r="G472" s="432"/>
      <c r="H472" s="432"/>
      <c r="I472" s="432"/>
      <c r="J472" s="432"/>
      <c r="K472" s="432"/>
      <c r="L472" s="432"/>
      <c r="M472" s="432"/>
      <c r="N472" s="432"/>
      <c r="O472" s="432"/>
      <c r="P472" s="432"/>
      <c r="Q472" s="432"/>
      <c r="R472" s="432"/>
    </row>
    <row r="473" spans="2:18" ht="12.75">
      <c r="B473" s="432"/>
      <c r="C473" s="432"/>
      <c r="D473" s="432"/>
      <c r="E473" s="432"/>
      <c r="F473" s="432"/>
      <c r="G473" s="432"/>
      <c r="H473" s="432"/>
      <c r="I473" s="432"/>
      <c r="J473" s="432"/>
      <c r="K473" s="432"/>
      <c r="L473" s="432"/>
      <c r="M473" s="432"/>
      <c r="N473" s="432"/>
      <c r="O473" s="432"/>
      <c r="P473" s="432"/>
      <c r="Q473" s="432"/>
      <c r="R473" s="432"/>
    </row>
    <row r="474" spans="2:18" ht="12.75">
      <c r="B474" s="432"/>
      <c r="C474" s="432"/>
      <c r="D474" s="432"/>
      <c r="E474" s="432"/>
      <c r="F474" s="432"/>
      <c r="G474" s="432"/>
      <c r="H474" s="432"/>
      <c r="I474" s="432"/>
      <c r="J474" s="432"/>
      <c r="K474" s="432"/>
      <c r="L474" s="432"/>
      <c r="M474" s="432"/>
      <c r="N474" s="432"/>
      <c r="O474" s="432"/>
      <c r="P474" s="432"/>
      <c r="Q474" s="432"/>
      <c r="R474" s="432"/>
    </row>
    <row r="475" spans="2:18" ht="12.75">
      <c r="B475" s="432"/>
      <c r="C475" s="432"/>
      <c r="D475" s="432"/>
      <c r="E475" s="432"/>
      <c r="F475" s="432"/>
      <c r="G475" s="432"/>
      <c r="H475" s="432"/>
      <c r="I475" s="432"/>
      <c r="J475" s="432"/>
      <c r="K475" s="432"/>
      <c r="L475" s="432"/>
      <c r="M475" s="432"/>
      <c r="N475" s="432"/>
      <c r="O475" s="432"/>
      <c r="P475" s="432"/>
      <c r="Q475" s="432"/>
      <c r="R475" s="432"/>
    </row>
    <row r="476" spans="2:18" ht="12.75">
      <c r="B476" s="432"/>
      <c r="C476" s="432"/>
      <c r="D476" s="432"/>
      <c r="E476" s="432"/>
      <c r="F476" s="432"/>
      <c r="G476" s="432"/>
      <c r="H476" s="432"/>
      <c r="I476" s="432"/>
      <c r="J476" s="432"/>
      <c r="K476" s="432"/>
      <c r="L476" s="432"/>
      <c r="M476" s="432"/>
      <c r="N476" s="432"/>
      <c r="O476" s="432"/>
      <c r="P476" s="432"/>
      <c r="Q476" s="432"/>
      <c r="R476" s="432"/>
    </row>
    <row r="477" spans="2:18" ht="12.75">
      <c r="B477" s="432"/>
      <c r="C477" s="432"/>
      <c r="D477" s="432"/>
      <c r="E477" s="432"/>
      <c r="F477" s="432"/>
      <c r="G477" s="432"/>
      <c r="H477" s="432"/>
      <c r="I477" s="432"/>
      <c r="J477" s="432"/>
      <c r="K477" s="432"/>
      <c r="L477" s="432"/>
      <c r="M477" s="432"/>
      <c r="N477" s="432"/>
      <c r="O477" s="432"/>
      <c r="P477" s="432"/>
      <c r="Q477" s="432"/>
      <c r="R477" s="432"/>
    </row>
    <row r="478" spans="2:18" ht="12.75">
      <c r="B478" s="432"/>
      <c r="C478" s="432"/>
      <c r="D478" s="432"/>
      <c r="E478" s="432"/>
      <c r="F478" s="432"/>
      <c r="G478" s="432"/>
      <c r="H478" s="432"/>
      <c r="I478" s="432"/>
      <c r="J478" s="432"/>
      <c r="K478" s="432"/>
      <c r="L478" s="432"/>
      <c r="M478" s="432"/>
      <c r="N478" s="432"/>
      <c r="O478" s="432"/>
      <c r="P478" s="432"/>
      <c r="Q478" s="432"/>
      <c r="R478" s="432"/>
    </row>
    <row r="479" spans="2:18" ht="12.75">
      <c r="B479" s="432"/>
      <c r="C479" s="432"/>
      <c r="D479" s="432"/>
      <c r="E479" s="432"/>
      <c r="F479" s="432"/>
      <c r="G479" s="432"/>
      <c r="H479" s="432"/>
      <c r="I479" s="432"/>
      <c r="J479" s="432"/>
      <c r="K479" s="432"/>
      <c r="L479" s="432"/>
      <c r="M479" s="432"/>
      <c r="N479" s="432"/>
      <c r="O479" s="432"/>
      <c r="P479" s="432"/>
      <c r="Q479" s="432"/>
      <c r="R479" s="432"/>
    </row>
    <row r="480" spans="2:18" ht="12.75">
      <c r="B480" s="432"/>
      <c r="C480" s="432"/>
      <c r="D480" s="432"/>
      <c r="E480" s="432"/>
      <c r="F480" s="432"/>
      <c r="G480" s="432"/>
      <c r="H480" s="432"/>
      <c r="I480" s="432"/>
      <c r="J480" s="432"/>
      <c r="K480" s="432"/>
      <c r="L480" s="432"/>
      <c r="M480" s="432"/>
      <c r="N480" s="432"/>
      <c r="O480" s="432"/>
      <c r="P480" s="432"/>
      <c r="Q480" s="432"/>
      <c r="R480" s="432"/>
    </row>
    <row r="481" spans="2:18" ht="12.75">
      <c r="B481" s="432"/>
      <c r="C481" s="432"/>
      <c r="D481" s="432"/>
      <c r="E481" s="432"/>
      <c r="F481" s="432"/>
      <c r="G481" s="432"/>
      <c r="H481" s="432"/>
      <c r="I481" s="432"/>
      <c r="J481" s="432"/>
      <c r="K481" s="432"/>
      <c r="L481" s="432"/>
      <c r="M481" s="432"/>
      <c r="N481" s="432"/>
      <c r="O481" s="432"/>
      <c r="P481" s="432"/>
      <c r="Q481" s="432"/>
      <c r="R481" s="432"/>
    </row>
    <row r="482" spans="2:18" ht="12.75">
      <c r="B482" s="432"/>
      <c r="C482" s="432"/>
      <c r="D482" s="432"/>
      <c r="E482" s="432"/>
      <c r="F482" s="432"/>
      <c r="G482" s="432"/>
      <c r="H482" s="432"/>
      <c r="I482" s="432"/>
      <c r="J482" s="432"/>
      <c r="K482" s="432"/>
      <c r="L482" s="432"/>
      <c r="M482" s="432"/>
      <c r="N482" s="432"/>
      <c r="O482" s="432"/>
      <c r="P482" s="432"/>
      <c r="Q482" s="432"/>
      <c r="R482" s="432"/>
    </row>
    <row r="483" spans="2:18" ht="12.75">
      <c r="B483" s="432"/>
      <c r="C483" s="432"/>
      <c r="D483" s="432"/>
      <c r="E483" s="432"/>
      <c r="F483" s="432"/>
      <c r="G483" s="432"/>
      <c r="H483" s="432"/>
      <c r="I483" s="432"/>
      <c r="J483" s="432"/>
      <c r="K483" s="432"/>
      <c r="L483" s="432"/>
      <c r="M483" s="432"/>
      <c r="N483" s="432"/>
      <c r="O483" s="432"/>
      <c r="P483" s="432"/>
      <c r="Q483" s="432"/>
      <c r="R483" s="432"/>
    </row>
    <row r="484" spans="2:18" ht="12.75">
      <c r="B484" s="432"/>
      <c r="C484" s="432"/>
      <c r="D484" s="432"/>
      <c r="E484" s="432"/>
      <c r="F484" s="432"/>
      <c r="G484" s="432"/>
      <c r="H484" s="432"/>
      <c r="I484" s="432"/>
      <c r="J484" s="432"/>
      <c r="K484" s="432"/>
      <c r="L484" s="432"/>
      <c r="M484" s="432"/>
      <c r="N484" s="432"/>
      <c r="O484" s="432"/>
      <c r="P484" s="432"/>
      <c r="Q484" s="432"/>
      <c r="R484" s="432"/>
    </row>
    <row r="485" spans="2:18" ht="12.75">
      <c r="B485" s="432"/>
      <c r="C485" s="432"/>
      <c r="D485" s="432"/>
      <c r="E485" s="432"/>
      <c r="F485" s="432"/>
      <c r="G485" s="432"/>
      <c r="H485" s="432"/>
      <c r="I485" s="432"/>
      <c r="J485" s="432"/>
      <c r="K485" s="432"/>
      <c r="L485" s="432"/>
      <c r="M485" s="432"/>
      <c r="N485" s="432"/>
      <c r="O485" s="432"/>
      <c r="P485" s="432"/>
      <c r="Q485" s="432"/>
      <c r="R485" s="432"/>
    </row>
    <row r="486" spans="2:18" ht="12.75">
      <c r="B486" s="432"/>
      <c r="C486" s="432"/>
      <c r="D486" s="432"/>
      <c r="E486" s="432"/>
      <c r="F486" s="432"/>
      <c r="G486" s="432"/>
      <c r="H486" s="432"/>
      <c r="I486" s="432"/>
      <c r="J486" s="432"/>
      <c r="K486" s="432"/>
      <c r="L486" s="432"/>
      <c r="M486" s="432"/>
      <c r="N486" s="432"/>
      <c r="O486" s="432"/>
      <c r="P486" s="432"/>
      <c r="Q486" s="432"/>
      <c r="R486" s="432"/>
    </row>
    <row r="487" spans="2:18" ht="12.75">
      <c r="B487" s="432"/>
      <c r="C487" s="432"/>
      <c r="D487" s="432"/>
      <c r="E487" s="432"/>
      <c r="F487" s="432"/>
      <c r="G487" s="432"/>
      <c r="H487" s="432"/>
      <c r="I487" s="432"/>
      <c r="J487" s="432"/>
      <c r="K487" s="432"/>
      <c r="L487" s="432"/>
      <c r="M487" s="432"/>
      <c r="N487" s="432"/>
      <c r="O487" s="432"/>
      <c r="P487" s="432"/>
      <c r="Q487" s="432"/>
      <c r="R487" s="432"/>
    </row>
    <row r="488" spans="2:18" ht="12.75">
      <c r="B488" s="432"/>
      <c r="C488" s="432"/>
      <c r="D488" s="432"/>
      <c r="E488" s="432"/>
      <c r="F488" s="432"/>
      <c r="G488" s="432"/>
      <c r="H488" s="432"/>
      <c r="I488" s="432"/>
      <c r="J488" s="432"/>
      <c r="K488" s="432"/>
      <c r="L488" s="432"/>
      <c r="M488" s="432"/>
      <c r="N488" s="432"/>
      <c r="O488" s="432"/>
      <c r="P488" s="432"/>
      <c r="Q488" s="432"/>
      <c r="R488" s="432"/>
    </row>
    <row r="489" spans="2:18" ht="12.75">
      <c r="B489" s="432"/>
      <c r="C489" s="432"/>
      <c r="D489" s="432"/>
      <c r="E489" s="432"/>
      <c r="F489" s="432"/>
      <c r="G489" s="432"/>
      <c r="H489" s="432"/>
      <c r="I489" s="432"/>
      <c r="J489" s="432"/>
      <c r="K489" s="432"/>
      <c r="L489" s="432"/>
      <c r="M489" s="432"/>
      <c r="N489" s="432"/>
      <c r="O489" s="432"/>
      <c r="P489" s="432"/>
      <c r="Q489" s="432"/>
      <c r="R489" s="432"/>
    </row>
    <row r="490" spans="2:18" ht="12.75">
      <c r="B490" s="432"/>
      <c r="C490" s="432"/>
      <c r="D490" s="432"/>
      <c r="E490" s="432"/>
      <c r="F490" s="432"/>
      <c r="G490" s="432"/>
      <c r="H490" s="432"/>
      <c r="I490" s="432"/>
      <c r="J490" s="432"/>
      <c r="K490" s="432"/>
      <c r="L490" s="432"/>
      <c r="M490" s="432"/>
      <c r="N490" s="432"/>
      <c r="O490" s="432"/>
      <c r="P490" s="432"/>
      <c r="Q490" s="432"/>
      <c r="R490" s="432"/>
    </row>
    <row r="491" spans="2:18" ht="12.75">
      <c r="B491" s="432"/>
      <c r="C491" s="432"/>
      <c r="D491" s="432"/>
      <c r="E491" s="432"/>
      <c r="F491" s="432"/>
      <c r="G491" s="432"/>
      <c r="H491" s="432"/>
      <c r="I491" s="432"/>
      <c r="J491" s="432"/>
      <c r="K491" s="432"/>
      <c r="L491" s="432"/>
      <c r="M491" s="432"/>
      <c r="N491" s="432"/>
      <c r="O491" s="432"/>
      <c r="P491" s="432"/>
      <c r="Q491" s="432"/>
      <c r="R491" s="432"/>
    </row>
    <row r="492" spans="2:18" ht="12.75">
      <c r="B492" s="432"/>
      <c r="C492" s="432"/>
      <c r="D492" s="432"/>
      <c r="E492" s="432"/>
      <c r="F492" s="432"/>
      <c r="G492" s="432"/>
      <c r="H492" s="432"/>
      <c r="I492" s="432"/>
      <c r="J492" s="432"/>
      <c r="K492" s="432"/>
      <c r="L492" s="432"/>
      <c r="M492" s="432"/>
      <c r="N492" s="432"/>
      <c r="O492" s="432"/>
      <c r="P492" s="432"/>
      <c r="Q492" s="432"/>
      <c r="R492" s="432"/>
    </row>
    <row r="493" spans="2:18" ht="12.75">
      <c r="B493" s="432"/>
      <c r="C493" s="432"/>
      <c r="D493" s="432"/>
      <c r="E493" s="432"/>
      <c r="F493" s="432"/>
      <c r="G493" s="432"/>
      <c r="H493" s="432"/>
      <c r="I493" s="432"/>
      <c r="J493" s="432"/>
      <c r="K493" s="432"/>
      <c r="L493" s="432"/>
      <c r="M493" s="432"/>
      <c r="N493" s="432"/>
      <c r="O493" s="432"/>
      <c r="P493" s="432"/>
      <c r="Q493" s="432"/>
      <c r="R493" s="432"/>
    </row>
    <row r="494" spans="2:18" ht="12.75">
      <c r="B494" s="432"/>
      <c r="C494" s="432"/>
      <c r="D494" s="432"/>
      <c r="E494" s="432"/>
      <c r="F494" s="432"/>
      <c r="G494" s="432"/>
      <c r="H494" s="432"/>
      <c r="I494" s="432"/>
      <c r="J494" s="432"/>
      <c r="K494" s="432"/>
      <c r="L494" s="432"/>
      <c r="M494" s="432"/>
      <c r="N494" s="432"/>
      <c r="O494" s="432"/>
      <c r="P494" s="432"/>
      <c r="Q494" s="432"/>
      <c r="R494" s="432"/>
    </row>
    <row r="495" spans="2:18" ht="12.75">
      <c r="B495" s="432"/>
      <c r="C495" s="432"/>
      <c r="D495" s="432"/>
      <c r="E495" s="432"/>
      <c r="F495" s="432"/>
      <c r="G495" s="432"/>
      <c r="H495" s="432"/>
      <c r="I495" s="432"/>
      <c r="J495" s="432"/>
      <c r="K495" s="432"/>
      <c r="L495" s="432"/>
      <c r="M495" s="432"/>
      <c r="N495" s="432"/>
      <c r="O495" s="432"/>
      <c r="P495" s="432"/>
      <c r="Q495" s="432"/>
      <c r="R495" s="432"/>
    </row>
    <row r="496" spans="2:18" ht="12.75">
      <c r="B496" s="432"/>
      <c r="C496" s="432"/>
      <c r="D496" s="432"/>
      <c r="E496" s="432"/>
      <c r="F496" s="432"/>
      <c r="G496" s="432"/>
      <c r="H496" s="432"/>
      <c r="I496" s="432"/>
      <c r="J496" s="432"/>
      <c r="K496" s="432"/>
      <c r="L496" s="432"/>
      <c r="M496" s="432"/>
      <c r="N496" s="432"/>
      <c r="O496" s="432"/>
      <c r="P496" s="432"/>
      <c r="Q496" s="432"/>
      <c r="R496" s="432"/>
    </row>
    <row r="497" spans="2:18" ht="12.75">
      <c r="B497" s="432"/>
      <c r="C497" s="432"/>
      <c r="D497" s="432"/>
      <c r="E497" s="432"/>
      <c r="F497" s="432"/>
      <c r="G497" s="432"/>
      <c r="H497" s="432"/>
      <c r="I497" s="432"/>
      <c r="J497" s="432"/>
      <c r="K497" s="432"/>
      <c r="L497" s="432"/>
      <c r="M497" s="432"/>
      <c r="N497" s="432"/>
      <c r="O497" s="432"/>
      <c r="P497" s="432"/>
      <c r="Q497" s="432"/>
      <c r="R497" s="432"/>
    </row>
    <row r="498" spans="2:18" ht="12.75">
      <c r="B498" s="432"/>
      <c r="C498" s="432"/>
      <c r="D498" s="432"/>
      <c r="E498" s="432"/>
      <c r="F498" s="432"/>
      <c r="G498" s="432"/>
      <c r="H498" s="432"/>
      <c r="I498" s="432"/>
      <c r="J498" s="432"/>
      <c r="K498" s="432"/>
      <c r="L498" s="432"/>
      <c r="M498" s="432"/>
      <c r="N498" s="432"/>
      <c r="O498" s="432"/>
      <c r="P498" s="432"/>
      <c r="Q498" s="432"/>
      <c r="R498" s="432"/>
    </row>
    <row r="499" spans="2:18" ht="12.75">
      <c r="B499" s="432"/>
      <c r="C499" s="432"/>
      <c r="D499" s="432"/>
      <c r="E499" s="432"/>
      <c r="F499" s="432"/>
      <c r="G499" s="432"/>
      <c r="H499" s="432"/>
      <c r="I499" s="432"/>
      <c r="J499" s="432"/>
      <c r="K499" s="432"/>
      <c r="L499" s="432"/>
      <c r="M499" s="432"/>
      <c r="N499" s="432"/>
      <c r="O499" s="432"/>
      <c r="P499" s="432"/>
      <c r="Q499" s="432"/>
      <c r="R499" s="432"/>
    </row>
    <row r="500" spans="2:18" ht="12.75">
      <c r="B500" s="432"/>
      <c r="C500" s="432"/>
      <c r="D500" s="432"/>
      <c r="E500" s="432"/>
      <c r="F500" s="432"/>
      <c r="G500" s="432"/>
      <c r="H500" s="432"/>
      <c r="I500" s="432"/>
      <c r="J500" s="432"/>
      <c r="K500" s="432"/>
      <c r="L500" s="432"/>
      <c r="M500" s="432"/>
      <c r="N500" s="432"/>
      <c r="O500" s="432"/>
      <c r="P500" s="432"/>
      <c r="Q500" s="432"/>
      <c r="R500" s="432"/>
    </row>
    <row r="501" spans="2:18" ht="12.75">
      <c r="B501" s="432"/>
      <c r="C501" s="432"/>
      <c r="D501" s="432"/>
      <c r="E501" s="432"/>
      <c r="F501" s="432"/>
      <c r="G501" s="432"/>
      <c r="H501" s="432"/>
      <c r="I501" s="432"/>
      <c r="J501" s="432"/>
      <c r="K501" s="432"/>
      <c r="L501" s="432"/>
      <c r="M501" s="432"/>
      <c r="N501" s="432"/>
      <c r="O501" s="432"/>
      <c r="P501" s="432"/>
      <c r="Q501" s="432"/>
      <c r="R501" s="432"/>
    </row>
    <row r="502" spans="2:18" ht="12.75">
      <c r="B502" s="432"/>
      <c r="C502" s="432"/>
      <c r="D502" s="432"/>
      <c r="E502" s="432"/>
      <c r="F502" s="432"/>
      <c r="G502" s="432"/>
      <c r="H502" s="432"/>
      <c r="I502" s="432"/>
      <c r="J502" s="432"/>
      <c r="K502" s="432"/>
      <c r="L502" s="432"/>
      <c r="M502" s="432"/>
      <c r="N502" s="432"/>
      <c r="O502" s="432"/>
      <c r="P502" s="432"/>
      <c r="Q502" s="432"/>
      <c r="R502" s="432"/>
    </row>
    <row r="503" spans="2:18" ht="12.75">
      <c r="B503" s="432"/>
      <c r="C503" s="432"/>
      <c r="D503" s="432"/>
      <c r="E503" s="432"/>
      <c r="F503" s="432"/>
      <c r="G503" s="432"/>
      <c r="H503" s="432"/>
      <c r="I503" s="432"/>
      <c r="J503" s="432"/>
      <c r="K503" s="432"/>
      <c r="L503" s="432"/>
      <c r="M503" s="432"/>
      <c r="N503" s="432"/>
      <c r="O503" s="432"/>
      <c r="P503" s="432"/>
      <c r="Q503" s="432"/>
      <c r="R503" s="432"/>
    </row>
    <row r="504" spans="2:18" ht="12.75">
      <c r="B504" s="432"/>
      <c r="C504" s="432"/>
      <c r="D504" s="432"/>
      <c r="E504" s="432"/>
      <c r="F504" s="432"/>
      <c r="G504" s="432"/>
      <c r="H504" s="432"/>
      <c r="I504" s="432"/>
      <c r="J504" s="432"/>
      <c r="K504" s="432"/>
      <c r="L504" s="432"/>
      <c r="M504" s="432"/>
      <c r="N504" s="432"/>
      <c r="O504" s="432"/>
      <c r="P504" s="432"/>
      <c r="Q504" s="432"/>
      <c r="R504" s="432"/>
    </row>
    <row r="505" spans="2:18" ht="12.75">
      <c r="B505" s="432"/>
      <c r="C505" s="432"/>
      <c r="D505" s="432"/>
      <c r="E505" s="432"/>
      <c r="F505" s="432"/>
      <c r="G505" s="432"/>
      <c r="H505" s="432"/>
      <c r="I505" s="432"/>
      <c r="J505" s="432"/>
      <c r="K505" s="432"/>
      <c r="L505" s="432"/>
      <c r="M505" s="432"/>
      <c r="N505" s="432"/>
      <c r="O505" s="432"/>
      <c r="P505" s="432"/>
      <c r="Q505" s="432"/>
      <c r="R505" s="432"/>
    </row>
    <row r="506" spans="2:18" ht="12.75">
      <c r="B506" s="432"/>
      <c r="C506" s="432"/>
      <c r="D506" s="432"/>
      <c r="E506" s="432"/>
      <c r="F506" s="432"/>
      <c r="G506" s="432"/>
      <c r="H506" s="432"/>
      <c r="I506" s="432"/>
      <c r="J506" s="432"/>
      <c r="K506" s="432"/>
      <c r="L506" s="432"/>
      <c r="M506" s="432"/>
      <c r="N506" s="432"/>
      <c r="O506" s="432"/>
      <c r="P506" s="432"/>
      <c r="Q506" s="432"/>
      <c r="R506" s="432"/>
    </row>
    <row r="507" spans="2:18" ht="12.75">
      <c r="B507" s="432"/>
      <c r="C507" s="432"/>
      <c r="D507" s="432"/>
      <c r="E507" s="432"/>
      <c r="F507" s="432"/>
      <c r="G507" s="432"/>
      <c r="H507" s="432"/>
      <c r="I507" s="432"/>
      <c r="J507" s="432"/>
      <c r="K507" s="432"/>
      <c r="L507" s="432"/>
      <c r="M507" s="432"/>
      <c r="N507" s="432"/>
      <c r="O507" s="432"/>
      <c r="P507" s="432"/>
      <c r="Q507" s="432"/>
      <c r="R507" s="432"/>
    </row>
    <row r="508" spans="2:18" ht="12.75">
      <c r="B508" s="432"/>
      <c r="C508" s="432"/>
      <c r="D508" s="432"/>
      <c r="E508" s="432"/>
      <c r="F508" s="432"/>
      <c r="G508" s="432"/>
      <c r="H508" s="432"/>
      <c r="I508" s="432"/>
      <c r="J508" s="432"/>
      <c r="K508" s="432"/>
      <c r="L508" s="432"/>
      <c r="M508" s="432"/>
      <c r="N508" s="432"/>
      <c r="O508" s="432"/>
      <c r="P508" s="432"/>
      <c r="Q508" s="432"/>
      <c r="R508" s="432"/>
    </row>
    <row r="509" spans="2:18" ht="12.75">
      <c r="B509" s="432"/>
      <c r="C509" s="432"/>
      <c r="D509" s="432"/>
      <c r="E509" s="432"/>
      <c r="F509" s="432"/>
      <c r="G509" s="432"/>
      <c r="H509" s="432"/>
      <c r="I509" s="432"/>
      <c r="J509" s="432"/>
      <c r="K509" s="432"/>
      <c r="L509" s="432"/>
      <c r="M509" s="432"/>
      <c r="N509" s="432"/>
      <c r="O509" s="432"/>
      <c r="P509" s="432"/>
      <c r="Q509" s="432"/>
      <c r="R509" s="432"/>
    </row>
    <row r="510" spans="2:18" ht="12.75">
      <c r="B510" s="432"/>
      <c r="C510" s="432"/>
      <c r="D510" s="432"/>
      <c r="E510" s="432"/>
      <c r="F510" s="432"/>
      <c r="G510" s="432"/>
      <c r="H510" s="432"/>
      <c r="I510" s="432"/>
      <c r="J510" s="432"/>
      <c r="K510" s="432"/>
      <c r="L510" s="432"/>
      <c r="M510" s="432"/>
      <c r="N510" s="432"/>
      <c r="O510" s="432"/>
      <c r="P510" s="432"/>
      <c r="Q510" s="432"/>
      <c r="R510" s="432"/>
    </row>
    <row r="511" spans="2:18" ht="12.75">
      <c r="B511" s="432"/>
      <c r="C511" s="432"/>
      <c r="D511" s="432"/>
      <c r="E511" s="432"/>
      <c r="F511" s="432"/>
      <c r="G511" s="432"/>
      <c r="H511" s="432"/>
      <c r="I511" s="432"/>
      <c r="J511" s="432"/>
      <c r="K511" s="432"/>
      <c r="L511" s="432"/>
      <c r="M511" s="432"/>
      <c r="N511" s="432"/>
      <c r="O511" s="432"/>
      <c r="P511" s="432"/>
      <c r="Q511" s="432"/>
      <c r="R511" s="432"/>
    </row>
    <row r="512" spans="2:18" ht="12.75">
      <c r="B512" s="432"/>
      <c r="C512" s="432"/>
      <c r="D512" s="432"/>
      <c r="E512" s="432"/>
      <c r="F512" s="432"/>
      <c r="G512" s="432"/>
      <c r="H512" s="432"/>
      <c r="I512" s="432"/>
      <c r="J512" s="432"/>
      <c r="K512" s="432"/>
      <c r="L512" s="432"/>
      <c r="M512" s="432"/>
      <c r="N512" s="432"/>
      <c r="O512" s="432"/>
      <c r="P512" s="432"/>
      <c r="Q512" s="432"/>
      <c r="R512" s="432"/>
    </row>
    <row r="513" spans="2:18" ht="12.75">
      <c r="B513" s="432"/>
      <c r="C513" s="432"/>
      <c r="D513" s="432"/>
      <c r="E513" s="432"/>
      <c r="F513" s="432"/>
      <c r="G513" s="432"/>
      <c r="H513" s="432"/>
      <c r="I513" s="432"/>
      <c r="J513" s="432"/>
      <c r="K513" s="432"/>
      <c r="L513" s="432"/>
      <c r="M513" s="432"/>
      <c r="N513" s="432"/>
      <c r="O513" s="432"/>
      <c r="P513" s="432"/>
      <c r="Q513" s="432"/>
      <c r="R513" s="432"/>
    </row>
    <row r="514" spans="2:18" ht="12.75">
      <c r="B514" s="432"/>
      <c r="C514" s="432"/>
      <c r="D514" s="432"/>
      <c r="E514" s="432"/>
      <c r="F514" s="432"/>
      <c r="G514" s="432"/>
      <c r="H514" s="432"/>
      <c r="I514" s="432"/>
      <c r="J514" s="432"/>
      <c r="K514" s="432"/>
      <c r="L514" s="432"/>
      <c r="M514" s="432"/>
      <c r="N514" s="432"/>
      <c r="O514" s="432"/>
      <c r="P514" s="432"/>
      <c r="Q514" s="432"/>
      <c r="R514" s="432"/>
    </row>
    <row r="515" spans="2:18" ht="12.75">
      <c r="B515" s="432"/>
      <c r="C515" s="432"/>
      <c r="D515" s="432"/>
      <c r="E515" s="432"/>
      <c r="F515" s="432"/>
      <c r="G515" s="432"/>
      <c r="H515" s="432"/>
      <c r="I515" s="432"/>
      <c r="J515" s="432"/>
      <c r="K515" s="432"/>
      <c r="L515" s="432"/>
      <c r="M515" s="432"/>
      <c r="N515" s="432"/>
      <c r="O515" s="432"/>
      <c r="P515" s="432"/>
      <c r="Q515" s="432"/>
      <c r="R515" s="432"/>
    </row>
    <row r="516" spans="2:18" ht="12.75">
      <c r="B516" s="432"/>
      <c r="C516" s="432"/>
      <c r="D516" s="432"/>
      <c r="E516" s="432"/>
      <c r="F516" s="432"/>
      <c r="G516" s="432"/>
      <c r="H516" s="432"/>
      <c r="I516" s="432"/>
      <c r="J516" s="432"/>
      <c r="K516" s="432"/>
      <c r="L516" s="432"/>
      <c r="M516" s="432"/>
      <c r="N516" s="432"/>
      <c r="O516" s="432"/>
      <c r="P516" s="432"/>
      <c r="Q516" s="432"/>
      <c r="R516" s="432"/>
    </row>
    <row r="517" spans="2:18" ht="12.75">
      <c r="B517" s="432"/>
      <c r="C517" s="432"/>
      <c r="D517" s="432"/>
      <c r="E517" s="432"/>
      <c r="F517" s="432"/>
      <c r="G517" s="432"/>
      <c r="H517" s="432"/>
      <c r="I517" s="432"/>
      <c r="J517" s="432"/>
      <c r="K517" s="432"/>
      <c r="L517" s="432"/>
      <c r="M517" s="432"/>
      <c r="N517" s="432"/>
      <c r="O517" s="432"/>
      <c r="P517" s="432"/>
      <c r="Q517" s="432"/>
      <c r="R517" s="432"/>
    </row>
    <row r="518" spans="2:18" ht="12.75">
      <c r="B518" s="432"/>
      <c r="C518" s="432"/>
      <c r="D518" s="432"/>
      <c r="E518" s="432"/>
      <c r="F518" s="432"/>
      <c r="G518" s="432"/>
      <c r="H518" s="432"/>
      <c r="I518" s="432"/>
      <c r="J518" s="432"/>
      <c r="K518" s="432"/>
      <c r="L518" s="432"/>
      <c r="M518" s="432"/>
      <c r="N518" s="432"/>
      <c r="O518" s="432"/>
      <c r="P518" s="432"/>
      <c r="Q518" s="432"/>
      <c r="R518" s="432"/>
    </row>
    <row r="519" spans="2:18" ht="12.75">
      <c r="B519" s="432"/>
      <c r="C519" s="432"/>
      <c r="D519" s="432"/>
      <c r="E519" s="432"/>
      <c r="F519" s="432"/>
      <c r="G519" s="432"/>
      <c r="H519" s="432"/>
      <c r="I519" s="432"/>
      <c r="J519" s="432"/>
      <c r="K519" s="432"/>
      <c r="L519" s="432"/>
      <c r="M519" s="432"/>
      <c r="N519" s="432"/>
      <c r="O519" s="432"/>
      <c r="P519" s="432"/>
      <c r="Q519" s="432"/>
      <c r="R519" s="432"/>
    </row>
    <row r="520" spans="2:18" ht="12.75">
      <c r="B520" s="432"/>
      <c r="C520" s="432"/>
      <c r="D520" s="432"/>
      <c r="E520" s="432"/>
      <c r="F520" s="432"/>
      <c r="G520" s="432"/>
      <c r="H520" s="432"/>
      <c r="I520" s="432"/>
      <c r="J520" s="432"/>
      <c r="K520" s="432"/>
      <c r="L520" s="432"/>
      <c r="M520" s="432"/>
      <c r="N520" s="432"/>
      <c r="O520" s="432"/>
      <c r="P520" s="432"/>
      <c r="Q520" s="432"/>
      <c r="R520" s="432"/>
    </row>
    <row r="521" spans="2:18" ht="12.75">
      <c r="B521" s="432"/>
      <c r="C521" s="432"/>
      <c r="D521" s="432"/>
      <c r="E521" s="432"/>
      <c r="F521" s="432"/>
      <c r="G521" s="432"/>
      <c r="H521" s="432"/>
      <c r="I521" s="432"/>
      <c r="J521" s="432"/>
      <c r="K521" s="432"/>
      <c r="L521" s="432"/>
      <c r="M521" s="432"/>
      <c r="N521" s="432"/>
      <c r="O521" s="432"/>
      <c r="P521" s="432"/>
      <c r="Q521" s="432"/>
      <c r="R521" s="432"/>
    </row>
    <row r="522" spans="2:18" ht="12.75">
      <c r="B522" s="432"/>
      <c r="C522" s="432"/>
      <c r="D522" s="432"/>
      <c r="E522" s="432"/>
      <c r="F522" s="432"/>
      <c r="G522" s="432"/>
      <c r="H522" s="432"/>
      <c r="I522" s="432"/>
      <c r="J522" s="432"/>
      <c r="K522" s="432"/>
      <c r="L522" s="432"/>
      <c r="M522" s="432"/>
      <c r="N522" s="432"/>
      <c r="O522" s="432"/>
      <c r="P522" s="432"/>
      <c r="Q522" s="432"/>
      <c r="R522" s="432"/>
    </row>
    <row r="523" spans="2:18" ht="12.75">
      <c r="B523" s="432"/>
      <c r="C523" s="432"/>
      <c r="D523" s="432"/>
      <c r="E523" s="432"/>
      <c r="F523" s="432"/>
      <c r="G523" s="432"/>
      <c r="H523" s="432"/>
      <c r="I523" s="432"/>
      <c r="J523" s="432"/>
      <c r="K523" s="432"/>
      <c r="L523" s="432"/>
      <c r="M523" s="432"/>
      <c r="N523" s="432"/>
      <c r="O523" s="432"/>
      <c r="P523" s="432"/>
      <c r="Q523" s="432"/>
      <c r="R523" s="432"/>
    </row>
    <row r="524" spans="2:18" ht="12.75">
      <c r="B524" s="432"/>
      <c r="C524" s="432"/>
      <c r="D524" s="432"/>
      <c r="E524" s="432"/>
      <c r="F524" s="432"/>
      <c r="G524" s="432"/>
      <c r="H524" s="432"/>
      <c r="I524" s="432"/>
      <c r="J524" s="432"/>
      <c r="K524" s="432"/>
      <c r="L524" s="432"/>
      <c r="M524" s="432"/>
      <c r="N524" s="432"/>
      <c r="O524" s="432"/>
      <c r="P524" s="432"/>
      <c r="Q524" s="432"/>
      <c r="R524" s="432"/>
    </row>
    <row r="525" spans="2:18" ht="12.75">
      <c r="B525" s="432"/>
      <c r="C525" s="432"/>
      <c r="D525" s="432"/>
      <c r="E525" s="432"/>
      <c r="F525" s="432"/>
      <c r="G525" s="432"/>
      <c r="H525" s="432"/>
      <c r="I525" s="432"/>
      <c r="J525" s="432"/>
      <c r="K525" s="432"/>
      <c r="L525" s="432"/>
      <c r="M525" s="432"/>
      <c r="N525" s="432"/>
      <c r="O525" s="432"/>
      <c r="P525" s="432"/>
      <c r="Q525" s="432"/>
      <c r="R525" s="432"/>
    </row>
    <row r="526" spans="2:18" ht="12.75">
      <c r="B526" s="432"/>
      <c r="C526" s="432"/>
      <c r="D526" s="432"/>
      <c r="E526" s="432"/>
      <c r="F526" s="432"/>
      <c r="G526" s="432"/>
      <c r="H526" s="432"/>
      <c r="I526" s="432"/>
      <c r="J526" s="432"/>
      <c r="K526" s="432"/>
      <c r="L526" s="432"/>
      <c r="M526" s="432"/>
      <c r="N526" s="432"/>
      <c r="O526" s="432"/>
      <c r="P526" s="432"/>
      <c r="Q526" s="432"/>
      <c r="R526" s="432"/>
    </row>
    <row r="527" spans="2:18" ht="12.75">
      <c r="B527" s="432"/>
      <c r="C527" s="432"/>
      <c r="D527" s="432"/>
      <c r="E527" s="432"/>
      <c r="F527" s="432"/>
      <c r="G527" s="432"/>
      <c r="H527" s="432"/>
      <c r="I527" s="432"/>
      <c r="J527" s="432"/>
      <c r="K527" s="432"/>
      <c r="L527" s="432"/>
      <c r="M527" s="432"/>
      <c r="N527" s="432"/>
      <c r="O527" s="432"/>
      <c r="P527" s="432"/>
      <c r="Q527" s="432"/>
      <c r="R527" s="432"/>
    </row>
    <row r="528" spans="2:18" ht="12.75">
      <c r="B528" s="432"/>
      <c r="C528" s="432"/>
      <c r="D528" s="432"/>
      <c r="E528" s="432"/>
      <c r="F528" s="432"/>
      <c r="G528" s="432"/>
      <c r="H528" s="432"/>
      <c r="I528" s="432"/>
      <c r="J528" s="432"/>
      <c r="K528" s="432"/>
      <c r="L528" s="432"/>
      <c r="M528" s="432"/>
      <c r="N528" s="432"/>
      <c r="O528" s="432"/>
      <c r="P528" s="432"/>
      <c r="Q528" s="432"/>
      <c r="R528" s="432"/>
    </row>
    <row r="529" spans="2:18" ht="12.75">
      <c r="B529" s="432"/>
      <c r="C529" s="432"/>
      <c r="D529" s="432"/>
      <c r="E529" s="432"/>
      <c r="F529" s="432"/>
      <c r="G529" s="432"/>
      <c r="H529" s="432"/>
      <c r="I529" s="432"/>
      <c r="J529" s="432"/>
      <c r="K529" s="432"/>
      <c r="L529" s="432"/>
      <c r="M529" s="432"/>
      <c r="N529" s="432"/>
      <c r="O529" s="432"/>
      <c r="P529" s="432"/>
      <c r="Q529" s="432"/>
      <c r="R529" s="432"/>
    </row>
    <row r="530" spans="2:18" ht="12.75">
      <c r="B530" s="432"/>
      <c r="C530" s="432"/>
      <c r="D530" s="432"/>
      <c r="E530" s="432"/>
      <c r="F530" s="432"/>
      <c r="G530" s="432"/>
      <c r="H530" s="432"/>
      <c r="I530" s="432"/>
      <c r="J530" s="432"/>
      <c r="K530" s="432"/>
      <c r="L530" s="432"/>
      <c r="M530" s="432"/>
      <c r="N530" s="432"/>
      <c r="O530" s="432"/>
      <c r="P530" s="432"/>
      <c r="Q530" s="432"/>
      <c r="R530" s="432"/>
    </row>
    <row r="531" spans="2:18" ht="12.75">
      <c r="B531" s="432"/>
      <c r="C531" s="432"/>
      <c r="D531" s="432"/>
      <c r="E531" s="432"/>
      <c r="F531" s="432"/>
      <c r="G531" s="432"/>
      <c r="H531" s="432"/>
      <c r="I531" s="432"/>
      <c r="J531" s="432"/>
      <c r="K531" s="432"/>
      <c r="L531" s="432"/>
      <c r="M531" s="432"/>
      <c r="N531" s="432"/>
      <c r="O531" s="432"/>
      <c r="P531" s="432"/>
      <c r="Q531" s="432"/>
      <c r="R531" s="432"/>
    </row>
    <row r="532" spans="2:18" ht="12.75">
      <c r="B532" s="432"/>
      <c r="C532" s="432"/>
      <c r="D532" s="432"/>
      <c r="E532" s="432"/>
      <c r="F532" s="432"/>
      <c r="G532" s="432"/>
      <c r="H532" s="432"/>
      <c r="I532" s="432"/>
      <c r="J532" s="432"/>
      <c r="K532" s="432"/>
      <c r="L532" s="432"/>
      <c r="M532" s="432"/>
      <c r="N532" s="432"/>
      <c r="O532" s="432"/>
      <c r="P532" s="432"/>
      <c r="Q532" s="432"/>
      <c r="R532" s="432"/>
    </row>
    <row r="533" spans="2:18" ht="12.75">
      <c r="B533" s="432"/>
      <c r="C533" s="432"/>
      <c r="D533" s="432"/>
      <c r="E533" s="432"/>
      <c r="F533" s="432"/>
      <c r="G533" s="432"/>
      <c r="H533" s="432"/>
      <c r="I533" s="432"/>
      <c r="J533" s="432"/>
      <c r="K533" s="432"/>
      <c r="L533" s="432"/>
      <c r="M533" s="432"/>
      <c r="N533" s="432"/>
      <c r="O533" s="432"/>
      <c r="P533" s="432"/>
      <c r="Q533" s="432"/>
      <c r="R533" s="432"/>
    </row>
    <row r="534" spans="2:18" ht="12.75">
      <c r="B534" s="432"/>
      <c r="C534" s="432"/>
      <c r="D534" s="432"/>
      <c r="E534" s="432"/>
      <c r="F534" s="432"/>
      <c r="G534" s="432"/>
      <c r="H534" s="432"/>
      <c r="I534" s="432"/>
      <c r="J534" s="432"/>
      <c r="K534" s="432"/>
      <c r="L534" s="432"/>
      <c r="M534" s="432"/>
      <c r="N534" s="432"/>
      <c r="O534" s="432"/>
      <c r="P534" s="432"/>
      <c r="Q534" s="432"/>
      <c r="R534" s="432"/>
    </row>
    <row r="535" spans="2:18" ht="12.75">
      <c r="B535" s="432"/>
      <c r="C535" s="432"/>
      <c r="D535" s="432"/>
      <c r="E535" s="432"/>
      <c r="F535" s="432"/>
      <c r="G535" s="432"/>
      <c r="H535" s="432"/>
      <c r="I535" s="432"/>
      <c r="J535" s="432"/>
      <c r="K535" s="432"/>
      <c r="L535" s="432"/>
      <c r="M535" s="432"/>
      <c r="N535" s="432"/>
      <c r="O535" s="432"/>
      <c r="P535" s="432"/>
      <c r="Q535" s="432"/>
      <c r="R535" s="432"/>
    </row>
    <row r="536" spans="2:18" ht="12.75">
      <c r="B536" s="432"/>
      <c r="C536" s="432"/>
      <c r="D536" s="432"/>
      <c r="E536" s="432"/>
      <c r="F536" s="432"/>
      <c r="G536" s="432"/>
      <c r="H536" s="432"/>
      <c r="I536" s="432"/>
      <c r="J536" s="432"/>
      <c r="K536" s="432"/>
      <c r="L536" s="432"/>
      <c r="M536" s="432"/>
      <c r="N536" s="432"/>
      <c r="O536" s="432"/>
      <c r="P536" s="432"/>
      <c r="Q536" s="432"/>
      <c r="R536" s="432"/>
    </row>
    <row r="537" spans="2:18" ht="12.75">
      <c r="B537" s="432"/>
      <c r="C537" s="432"/>
      <c r="D537" s="432"/>
      <c r="E537" s="432"/>
      <c r="F537" s="432"/>
      <c r="G537" s="432"/>
      <c r="H537" s="432"/>
      <c r="I537" s="432"/>
      <c r="J537" s="432"/>
      <c r="K537" s="432"/>
      <c r="L537" s="432"/>
      <c r="M537" s="432"/>
      <c r="N537" s="432"/>
      <c r="O537" s="432"/>
      <c r="P537" s="432"/>
      <c r="Q537" s="432"/>
      <c r="R537" s="432"/>
    </row>
    <row r="538" spans="2:18" ht="12.75">
      <c r="B538" s="432"/>
      <c r="C538" s="432"/>
      <c r="D538" s="432"/>
      <c r="E538" s="432"/>
      <c r="F538" s="432"/>
      <c r="G538" s="432"/>
      <c r="H538" s="432"/>
      <c r="I538" s="432"/>
      <c r="J538" s="432"/>
      <c r="K538" s="432"/>
      <c r="L538" s="432"/>
      <c r="M538" s="432"/>
      <c r="N538" s="432"/>
      <c r="O538" s="432"/>
      <c r="P538" s="432"/>
      <c r="Q538" s="432"/>
      <c r="R538" s="432"/>
    </row>
    <row r="539" spans="2:18" ht="12.75">
      <c r="B539" s="432"/>
      <c r="C539" s="432"/>
      <c r="D539" s="432"/>
      <c r="E539" s="432"/>
      <c r="F539" s="432"/>
      <c r="G539" s="432"/>
      <c r="H539" s="432"/>
      <c r="I539" s="432"/>
      <c r="J539" s="432"/>
      <c r="K539" s="432"/>
      <c r="L539" s="432"/>
      <c r="M539" s="432"/>
      <c r="N539" s="432"/>
      <c r="O539" s="432"/>
      <c r="P539" s="432"/>
      <c r="Q539" s="432"/>
      <c r="R539" s="432"/>
    </row>
    <row r="540" spans="2:18" ht="12.75">
      <c r="B540" s="432"/>
      <c r="C540" s="432"/>
      <c r="D540" s="432"/>
      <c r="E540" s="432"/>
      <c r="F540" s="432"/>
      <c r="G540" s="432"/>
      <c r="H540" s="432"/>
      <c r="I540" s="432"/>
      <c r="J540" s="432"/>
      <c r="K540" s="432"/>
      <c r="L540" s="432"/>
      <c r="M540" s="432"/>
      <c r="N540" s="432"/>
      <c r="O540" s="432"/>
      <c r="P540" s="432"/>
      <c r="Q540" s="432"/>
      <c r="R540" s="432"/>
    </row>
    <row r="541" spans="2:18" ht="12.75">
      <c r="B541" s="432"/>
      <c r="C541" s="432"/>
      <c r="D541" s="432"/>
      <c r="E541" s="432"/>
      <c r="F541" s="432"/>
      <c r="G541" s="432"/>
      <c r="H541" s="432"/>
      <c r="I541" s="432"/>
      <c r="J541" s="432"/>
      <c r="K541" s="432"/>
      <c r="L541" s="432"/>
      <c r="M541" s="432"/>
      <c r="N541" s="432"/>
      <c r="O541" s="432"/>
      <c r="P541" s="432"/>
      <c r="Q541" s="432"/>
      <c r="R541" s="432"/>
    </row>
    <row r="542" spans="2:18" ht="12.75">
      <c r="B542" s="432"/>
      <c r="C542" s="432"/>
      <c r="D542" s="432"/>
      <c r="E542" s="432"/>
      <c r="F542" s="432"/>
      <c r="G542" s="432"/>
      <c r="H542" s="432"/>
      <c r="I542" s="432"/>
      <c r="J542" s="432"/>
      <c r="K542" s="432"/>
      <c r="L542" s="432"/>
      <c r="M542" s="432"/>
      <c r="N542" s="432"/>
      <c r="O542" s="432"/>
      <c r="P542" s="432"/>
      <c r="Q542" s="432"/>
      <c r="R542" s="432"/>
    </row>
    <row r="543" spans="2:18" ht="12.75">
      <c r="B543" s="432"/>
      <c r="C543" s="432"/>
      <c r="D543" s="432"/>
      <c r="E543" s="432"/>
      <c r="F543" s="432"/>
      <c r="G543" s="432"/>
      <c r="H543" s="432"/>
      <c r="I543" s="432"/>
      <c r="J543" s="432"/>
      <c r="K543" s="432"/>
      <c r="L543" s="432"/>
      <c r="M543" s="432"/>
      <c r="N543" s="432"/>
      <c r="O543" s="432"/>
      <c r="P543" s="432"/>
      <c r="Q543" s="432"/>
      <c r="R543" s="432"/>
    </row>
    <row r="544" spans="2:18" ht="12.75">
      <c r="B544" s="432"/>
      <c r="C544" s="432"/>
      <c r="D544" s="432"/>
      <c r="E544" s="432"/>
      <c r="F544" s="432"/>
      <c r="G544" s="432"/>
      <c r="H544" s="432"/>
      <c r="I544" s="432"/>
      <c r="J544" s="432"/>
      <c r="K544" s="432"/>
      <c r="L544" s="432"/>
      <c r="M544" s="432"/>
      <c r="N544" s="432"/>
      <c r="O544" s="432"/>
      <c r="P544" s="432"/>
      <c r="Q544" s="432"/>
      <c r="R544" s="432"/>
    </row>
    <row r="545" spans="2:18" ht="12.75">
      <c r="B545" s="432"/>
      <c r="C545" s="432"/>
      <c r="D545" s="432"/>
      <c r="E545" s="432"/>
      <c r="F545" s="432"/>
      <c r="G545" s="432"/>
      <c r="H545" s="432"/>
      <c r="I545" s="432"/>
      <c r="J545" s="432"/>
      <c r="K545" s="432"/>
      <c r="L545" s="432"/>
      <c r="M545" s="432"/>
      <c r="N545" s="432"/>
      <c r="O545" s="432"/>
      <c r="P545" s="432"/>
      <c r="Q545" s="432"/>
      <c r="R545" s="432"/>
    </row>
    <row r="546" spans="2:18" ht="12.75">
      <c r="B546" s="432"/>
      <c r="C546" s="432"/>
      <c r="D546" s="432"/>
      <c r="E546" s="432"/>
      <c r="F546" s="432"/>
      <c r="G546" s="432"/>
      <c r="H546" s="432"/>
      <c r="I546" s="432"/>
      <c r="J546" s="432"/>
      <c r="K546" s="432"/>
      <c r="L546" s="432"/>
      <c r="M546" s="432"/>
      <c r="N546" s="432"/>
      <c r="O546" s="432"/>
      <c r="P546" s="432"/>
      <c r="Q546" s="432"/>
      <c r="R546" s="432"/>
    </row>
    <row r="547" spans="2:18" ht="12.75">
      <c r="B547" s="432"/>
      <c r="C547" s="432"/>
      <c r="D547" s="432"/>
      <c r="E547" s="432"/>
      <c r="F547" s="432"/>
      <c r="G547" s="432"/>
      <c r="H547" s="432"/>
      <c r="I547" s="432"/>
      <c r="J547" s="432"/>
      <c r="K547" s="432"/>
      <c r="L547" s="432"/>
      <c r="M547" s="432"/>
      <c r="N547" s="432"/>
      <c r="O547" s="432"/>
      <c r="P547" s="432"/>
      <c r="Q547" s="432"/>
      <c r="R547" s="432"/>
    </row>
    <row r="548" spans="2:18" ht="12.75">
      <c r="B548" s="432"/>
      <c r="C548" s="432"/>
      <c r="D548" s="432"/>
      <c r="E548" s="432"/>
      <c r="F548" s="432"/>
      <c r="G548" s="432"/>
      <c r="H548" s="432"/>
      <c r="I548" s="432"/>
      <c r="J548" s="432"/>
      <c r="K548" s="432"/>
      <c r="L548" s="432"/>
      <c r="M548" s="432"/>
      <c r="N548" s="432"/>
      <c r="O548" s="432"/>
      <c r="P548" s="432"/>
      <c r="Q548" s="432"/>
      <c r="R548" s="432"/>
    </row>
    <row r="549" spans="2:18" ht="12.75">
      <c r="B549" s="432"/>
      <c r="C549" s="432"/>
      <c r="D549" s="432"/>
      <c r="E549" s="432"/>
      <c r="F549" s="432"/>
      <c r="G549" s="432"/>
      <c r="H549" s="432"/>
      <c r="I549" s="432"/>
      <c r="J549" s="432"/>
      <c r="K549" s="432"/>
      <c r="L549" s="432"/>
      <c r="M549" s="432"/>
      <c r="N549" s="432"/>
      <c r="O549" s="432"/>
      <c r="P549" s="432"/>
      <c r="Q549" s="432"/>
      <c r="R549" s="432"/>
    </row>
    <row r="550" spans="2:18" ht="12.75">
      <c r="B550" s="432"/>
      <c r="C550" s="432"/>
      <c r="D550" s="432"/>
      <c r="E550" s="432"/>
      <c r="F550" s="432"/>
      <c r="G550" s="432"/>
      <c r="H550" s="432"/>
      <c r="I550" s="432"/>
      <c r="J550" s="432"/>
      <c r="K550" s="432"/>
      <c r="L550" s="432"/>
      <c r="M550" s="432"/>
      <c r="N550" s="432"/>
      <c r="O550" s="432"/>
      <c r="P550" s="432"/>
      <c r="Q550" s="432"/>
      <c r="R550" s="432"/>
    </row>
    <row r="551" spans="2:18" ht="12.75">
      <c r="B551" s="432"/>
      <c r="C551" s="432"/>
      <c r="D551" s="432"/>
      <c r="E551" s="432"/>
      <c r="F551" s="432"/>
      <c r="G551" s="432"/>
      <c r="H551" s="432"/>
      <c r="I551" s="432"/>
      <c r="J551" s="432"/>
      <c r="K551" s="432"/>
      <c r="L551" s="432"/>
      <c r="M551" s="432"/>
      <c r="N551" s="432"/>
      <c r="O551" s="432"/>
      <c r="P551" s="432"/>
      <c r="Q551" s="432"/>
      <c r="R551" s="432"/>
    </row>
    <row r="552" spans="2:18" ht="12.75">
      <c r="B552" s="432"/>
      <c r="C552" s="432"/>
      <c r="D552" s="432"/>
      <c r="E552" s="432"/>
      <c r="F552" s="432"/>
      <c r="G552" s="432"/>
      <c r="H552" s="432"/>
      <c r="I552" s="432"/>
      <c r="J552" s="432"/>
      <c r="K552" s="432"/>
      <c r="L552" s="432"/>
      <c r="M552" s="432"/>
      <c r="N552" s="432"/>
      <c r="O552" s="432"/>
      <c r="P552" s="432"/>
      <c r="Q552" s="432"/>
      <c r="R552" s="432"/>
    </row>
    <row r="553" spans="2:18" ht="12.75">
      <c r="B553" s="432"/>
      <c r="C553" s="432"/>
      <c r="D553" s="432"/>
      <c r="E553" s="432"/>
      <c r="F553" s="432"/>
      <c r="G553" s="432"/>
      <c r="H553" s="432"/>
      <c r="I553" s="432"/>
      <c r="J553" s="432"/>
      <c r="K553" s="432"/>
      <c r="L553" s="432"/>
      <c r="M553" s="432"/>
      <c r="N553" s="432"/>
      <c r="O553" s="432"/>
      <c r="P553" s="432"/>
      <c r="Q553" s="432"/>
      <c r="R553" s="432"/>
    </row>
    <row r="554" spans="2:18" ht="12.75">
      <c r="B554" s="432"/>
      <c r="C554" s="432"/>
      <c r="D554" s="432"/>
      <c r="E554" s="432"/>
      <c r="F554" s="432"/>
      <c r="G554" s="432"/>
      <c r="H554" s="432"/>
      <c r="I554" s="432"/>
      <c r="J554" s="432"/>
      <c r="K554" s="432"/>
      <c r="L554" s="432"/>
      <c r="M554" s="432"/>
      <c r="N554" s="432"/>
      <c r="O554" s="432"/>
      <c r="P554" s="432"/>
      <c r="Q554" s="432"/>
      <c r="R554" s="432"/>
    </row>
    <row r="555" spans="2:18" ht="12.75">
      <c r="B555" s="432"/>
      <c r="C555" s="432"/>
      <c r="D555" s="432"/>
      <c r="E555" s="432"/>
      <c r="F555" s="432"/>
      <c r="G555" s="432"/>
      <c r="H555" s="432"/>
      <c r="I555" s="432"/>
      <c r="J555" s="432"/>
      <c r="K555" s="432"/>
      <c r="L555" s="432"/>
      <c r="M555" s="432"/>
      <c r="N555" s="432"/>
      <c r="O555" s="432"/>
      <c r="P555" s="432"/>
      <c r="Q555" s="432"/>
      <c r="R555" s="432"/>
    </row>
    <row r="556" spans="2:18" ht="12.75">
      <c r="B556" s="432"/>
      <c r="C556" s="432"/>
      <c r="D556" s="432"/>
      <c r="E556" s="432"/>
      <c r="F556" s="432"/>
      <c r="G556" s="432"/>
      <c r="H556" s="432"/>
      <c r="I556" s="432"/>
      <c r="J556" s="432"/>
      <c r="K556" s="432"/>
      <c r="L556" s="432"/>
      <c r="M556" s="432"/>
      <c r="N556" s="432"/>
      <c r="O556" s="432"/>
      <c r="P556" s="432"/>
      <c r="Q556" s="432"/>
      <c r="R556" s="432"/>
    </row>
    <row r="557" spans="2:18" ht="12.75">
      <c r="B557" s="432"/>
      <c r="C557" s="432"/>
      <c r="D557" s="432"/>
      <c r="E557" s="432"/>
      <c r="F557" s="432"/>
      <c r="G557" s="432"/>
      <c r="H557" s="432"/>
      <c r="I557" s="432"/>
      <c r="J557" s="432"/>
      <c r="K557" s="432"/>
      <c r="L557" s="432"/>
      <c r="M557" s="432"/>
      <c r="N557" s="432"/>
      <c r="O557" s="432"/>
      <c r="P557" s="432"/>
      <c r="Q557" s="432"/>
      <c r="R557" s="432"/>
    </row>
    <row r="558" spans="2:18" ht="12.75">
      <c r="B558" s="432"/>
      <c r="C558" s="432"/>
      <c r="D558" s="432"/>
      <c r="E558" s="432"/>
      <c r="F558" s="432"/>
      <c r="G558" s="432"/>
      <c r="H558" s="432"/>
      <c r="I558" s="432"/>
      <c r="J558" s="432"/>
      <c r="K558" s="432"/>
      <c r="L558" s="432"/>
      <c r="M558" s="432"/>
      <c r="N558" s="432"/>
      <c r="O558" s="432"/>
      <c r="P558" s="432"/>
      <c r="Q558" s="432"/>
      <c r="R558" s="432"/>
    </row>
    <row r="559" spans="2:18" ht="12.75">
      <c r="B559" s="432"/>
      <c r="C559" s="432"/>
      <c r="D559" s="432"/>
      <c r="E559" s="432"/>
      <c r="F559" s="432"/>
      <c r="G559" s="432"/>
      <c r="H559" s="432"/>
      <c r="I559" s="432"/>
      <c r="J559" s="432"/>
      <c r="K559" s="432"/>
      <c r="L559" s="432"/>
      <c r="M559" s="432"/>
      <c r="N559" s="432"/>
      <c r="O559" s="432"/>
      <c r="P559" s="432"/>
      <c r="Q559" s="432"/>
      <c r="R559" s="432"/>
    </row>
    <row r="560" spans="2:18" ht="12.75">
      <c r="B560" s="432"/>
      <c r="C560" s="432"/>
      <c r="D560" s="432"/>
      <c r="E560" s="432"/>
      <c r="F560" s="432"/>
      <c r="G560" s="432"/>
      <c r="H560" s="432"/>
      <c r="I560" s="432"/>
      <c r="J560" s="432"/>
      <c r="K560" s="432"/>
      <c r="L560" s="432"/>
      <c r="M560" s="432"/>
      <c r="N560" s="432"/>
      <c r="O560" s="432"/>
      <c r="P560" s="432"/>
      <c r="Q560" s="432"/>
      <c r="R560" s="432"/>
    </row>
    <row r="561" spans="2:18" ht="12.75">
      <c r="B561" s="432"/>
      <c r="C561" s="432"/>
      <c r="D561" s="432"/>
      <c r="E561" s="432"/>
      <c r="F561" s="432"/>
      <c r="G561" s="432"/>
      <c r="H561" s="432"/>
      <c r="I561" s="432"/>
      <c r="J561" s="432"/>
      <c r="K561" s="432"/>
      <c r="L561" s="432"/>
      <c r="M561" s="432"/>
      <c r="N561" s="432"/>
      <c r="O561" s="432"/>
      <c r="P561" s="432"/>
      <c r="Q561" s="432"/>
      <c r="R561" s="432"/>
    </row>
    <row r="562" spans="2:18" ht="12.75">
      <c r="B562" s="432"/>
      <c r="C562" s="432"/>
      <c r="D562" s="432"/>
      <c r="E562" s="432"/>
      <c r="F562" s="432"/>
      <c r="G562" s="432"/>
      <c r="H562" s="432"/>
      <c r="I562" s="432"/>
      <c r="J562" s="432"/>
      <c r="K562" s="432"/>
      <c r="L562" s="432"/>
      <c r="M562" s="432"/>
      <c r="N562" s="432"/>
      <c r="O562" s="432"/>
      <c r="P562" s="432"/>
      <c r="Q562" s="432"/>
      <c r="R562" s="432"/>
    </row>
    <row r="563" spans="2:18" ht="12.75">
      <c r="B563" s="432"/>
      <c r="C563" s="432"/>
      <c r="D563" s="432"/>
      <c r="E563" s="432"/>
      <c r="F563" s="432"/>
      <c r="G563" s="432"/>
      <c r="H563" s="432"/>
      <c r="I563" s="432"/>
      <c r="J563" s="432"/>
      <c r="K563" s="432"/>
      <c r="L563" s="432"/>
      <c r="M563" s="432"/>
      <c r="N563" s="432"/>
      <c r="O563" s="432"/>
      <c r="P563" s="432"/>
      <c r="Q563" s="432"/>
      <c r="R563" s="432"/>
    </row>
    <row r="564" spans="2:18" ht="12.75">
      <c r="B564" s="432"/>
      <c r="C564" s="432"/>
      <c r="D564" s="432"/>
      <c r="E564" s="432"/>
      <c r="F564" s="432"/>
      <c r="G564" s="432"/>
      <c r="H564" s="432"/>
      <c r="I564" s="432"/>
      <c r="J564" s="432"/>
      <c r="K564" s="432"/>
      <c r="L564" s="432"/>
      <c r="M564" s="432"/>
      <c r="N564" s="432"/>
      <c r="O564" s="432"/>
      <c r="P564" s="432"/>
      <c r="Q564" s="432"/>
      <c r="R564" s="432"/>
    </row>
    <row r="565" spans="2:18" ht="12.75">
      <c r="B565" s="432"/>
      <c r="C565" s="432"/>
      <c r="D565" s="432"/>
      <c r="E565" s="432"/>
      <c r="F565" s="432"/>
      <c r="G565" s="432"/>
      <c r="H565" s="432"/>
      <c r="I565" s="432"/>
      <c r="J565" s="432"/>
      <c r="K565" s="432"/>
      <c r="L565" s="432"/>
      <c r="M565" s="432"/>
      <c r="N565" s="432"/>
      <c r="O565" s="432"/>
      <c r="P565" s="432"/>
      <c r="Q565" s="432"/>
      <c r="R565" s="432"/>
    </row>
    <row r="566" spans="2:18" ht="12.75">
      <c r="B566" s="432"/>
      <c r="C566" s="432"/>
      <c r="D566" s="432"/>
      <c r="E566" s="432"/>
      <c r="F566" s="432"/>
      <c r="G566" s="432"/>
      <c r="H566" s="432"/>
      <c r="I566" s="432"/>
      <c r="J566" s="432"/>
      <c r="K566" s="432"/>
      <c r="L566" s="432"/>
      <c r="M566" s="432"/>
      <c r="N566" s="432"/>
      <c r="O566" s="432"/>
      <c r="P566" s="432"/>
      <c r="Q566" s="432"/>
      <c r="R566" s="432"/>
    </row>
    <row r="567" spans="2:18" ht="12.75">
      <c r="B567" s="432"/>
      <c r="C567" s="432"/>
      <c r="D567" s="432"/>
      <c r="E567" s="432"/>
      <c r="F567" s="432"/>
      <c r="G567" s="432"/>
      <c r="H567" s="432"/>
      <c r="I567" s="432"/>
      <c r="J567" s="432"/>
      <c r="K567" s="432"/>
      <c r="L567" s="432"/>
      <c r="M567" s="432"/>
      <c r="N567" s="432"/>
      <c r="O567" s="432"/>
      <c r="P567" s="432"/>
      <c r="Q567" s="432"/>
      <c r="R567" s="432"/>
    </row>
    <row r="568" spans="2:18" ht="12.75">
      <c r="B568" s="432"/>
      <c r="C568" s="432"/>
      <c r="D568" s="432"/>
      <c r="E568" s="432"/>
      <c r="F568" s="432"/>
      <c r="G568" s="432"/>
      <c r="H568" s="432"/>
      <c r="I568" s="432"/>
      <c r="J568" s="432"/>
      <c r="K568" s="432"/>
      <c r="L568" s="432"/>
      <c r="M568" s="432"/>
      <c r="N568" s="432"/>
      <c r="O568" s="432"/>
      <c r="P568" s="432"/>
      <c r="Q568" s="432"/>
      <c r="R568" s="432"/>
    </row>
    <row r="569" spans="2:18" ht="12.75">
      <c r="B569" s="432"/>
      <c r="C569" s="432"/>
      <c r="D569" s="432"/>
      <c r="E569" s="432"/>
      <c r="F569" s="432"/>
      <c r="G569" s="432"/>
      <c r="H569" s="432"/>
      <c r="I569" s="432"/>
      <c r="J569" s="432"/>
      <c r="K569" s="432"/>
      <c r="L569" s="432"/>
      <c r="M569" s="432"/>
      <c r="N569" s="432"/>
      <c r="O569" s="432"/>
      <c r="P569" s="432"/>
      <c r="Q569" s="432"/>
      <c r="R569" s="432"/>
    </row>
    <row r="570" spans="2:18" ht="12.75">
      <c r="B570" s="432"/>
      <c r="C570" s="432"/>
      <c r="D570" s="432"/>
      <c r="E570" s="432"/>
      <c r="F570" s="432"/>
      <c r="G570" s="432"/>
      <c r="H570" s="432"/>
      <c r="I570" s="432"/>
      <c r="J570" s="432"/>
      <c r="K570" s="432"/>
      <c r="L570" s="432"/>
      <c r="M570" s="432"/>
      <c r="N570" s="432"/>
      <c r="O570" s="432"/>
      <c r="P570" s="432"/>
      <c r="Q570" s="432"/>
      <c r="R570" s="432"/>
    </row>
    <row r="571" spans="2:18" ht="12.75">
      <c r="B571" s="432"/>
      <c r="C571" s="432"/>
      <c r="D571" s="432"/>
      <c r="E571" s="432"/>
      <c r="F571" s="432"/>
      <c r="G571" s="432"/>
      <c r="H571" s="432"/>
      <c r="I571" s="432"/>
      <c r="J571" s="432"/>
      <c r="K571" s="432"/>
      <c r="L571" s="432"/>
      <c r="M571" s="432"/>
      <c r="N571" s="432"/>
      <c r="O571" s="432"/>
      <c r="P571" s="432"/>
      <c r="Q571" s="432"/>
      <c r="R571" s="432"/>
    </row>
    <row r="572" spans="2:18" ht="12.75">
      <c r="B572" s="432"/>
      <c r="C572" s="432"/>
      <c r="D572" s="432"/>
      <c r="E572" s="432"/>
      <c r="F572" s="432"/>
      <c r="G572" s="432"/>
      <c r="H572" s="432"/>
      <c r="I572" s="432"/>
      <c r="J572" s="432"/>
      <c r="K572" s="432"/>
      <c r="L572" s="432"/>
      <c r="M572" s="432"/>
      <c r="N572" s="432"/>
      <c r="O572" s="432"/>
      <c r="P572" s="432"/>
      <c r="Q572" s="432"/>
      <c r="R572" s="432"/>
    </row>
    <row r="573" spans="2:18" ht="12.75">
      <c r="B573" s="432"/>
      <c r="C573" s="432"/>
      <c r="D573" s="432"/>
      <c r="E573" s="432"/>
      <c r="F573" s="432"/>
      <c r="G573" s="432"/>
      <c r="H573" s="432"/>
      <c r="I573" s="432"/>
      <c r="J573" s="432"/>
      <c r="K573" s="432"/>
      <c r="L573" s="432"/>
      <c r="M573" s="432"/>
      <c r="N573" s="432"/>
      <c r="O573" s="432"/>
      <c r="P573" s="432"/>
      <c r="Q573" s="432"/>
      <c r="R573" s="432"/>
    </row>
    <row r="574" spans="2:18" ht="12.75">
      <c r="B574" s="432"/>
      <c r="C574" s="432"/>
      <c r="D574" s="432"/>
      <c r="E574" s="432"/>
      <c r="F574" s="432"/>
      <c r="G574" s="432"/>
      <c r="H574" s="432"/>
      <c r="I574" s="432"/>
      <c r="J574" s="432"/>
      <c r="K574" s="432"/>
      <c r="L574" s="432"/>
      <c r="M574" s="432"/>
      <c r="N574" s="432"/>
      <c r="O574" s="432"/>
      <c r="P574" s="432"/>
      <c r="Q574" s="432"/>
      <c r="R574" s="432"/>
    </row>
    <row r="575" spans="2:18" ht="12.75">
      <c r="B575" s="432"/>
      <c r="C575" s="432"/>
      <c r="D575" s="432"/>
      <c r="E575" s="432"/>
      <c r="F575" s="432"/>
      <c r="G575" s="432"/>
      <c r="H575" s="432"/>
      <c r="I575" s="432"/>
      <c r="J575" s="432"/>
      <c r="K575" s="432"/>
      <c r="L575" s="432"/>
      <c r="M575" s="432"/>
      <c r="N575" s="432"/>
      <c r="O575" s="432"/>
      <c r="P575" s="432"/>
      <c r="Q575" s="432"/>
      <c r="R575" s="432"/>
    </row>
    <row r="576" spans="2:18" ht="12.75">
      <c r="B576" s="432"/>
      <c r="C576" s="432"/>
      <c r="D576" s="432"/>
      <c r="E576" s="432"/>
      <c r="F576" s="432"/>
      <c r="G576" s="432"/>
      <c r="H576" s="432"/>
      <c r="I576" s="432"/>
      <c r="J576" s="432"/>
      <c r="K576" s="432"/>
      <c r="L576" s="432"/>
      <c r="M576" s="432"/>
      <c r="N576" s="432"/>
      <c r="O576" s="432"/>
      <c r="P576" s="432"/>
      <c r="Q576" s="432"/>
      <c r="R576" s="432"/>
    </row>
    <row r="577" spans="2:18" ht="12.75">
      <c r="B577" s="432"/>
      <c r="C577" s="432"/>
      <c r="D577" s="432"/>
      <c r="E577" s="432"/>
      <c r="F577" s="432"/>
      <c r="G577" s="432"/>
      <c r="H577" s="432"/>
      <c r="I577" s="432"/>
      <c r="J577" s="432"/>
      <c r="K577" s="432"/>
      <c r="L577" s="432"/>
      <c r="M577" s="432"/>
      <c r="N577" s="432"/>
      <c r="O577" s="432"/>
      <c r="P577" s="432"/>
      <c r="Q577" s="432"/>
      <c r="R577" s="432"/>
    </row>
    <row r="578" spans="2:18" ht="12.75">
      <c r="B578" s="432"/>
      <c r="C578" s="432"/>
      <c r="D578" s="432"/>
      <c r="E578" s="432"/>
      <c r="F578" s="432"/>
      <c r="G578" s="432"/>
      <c r="H578" s="432"/>
      <c r="I578" s="432"/>
      <c r="J578" s="432"/>
      <c r="K578" s="432"/>
      <c r="L578" s="432"/>
      <c r="M578" s="432"/>
      <c r="N578" s="432"/>
      <c r="O578" s="432"/>
      <c r="P578" s="432"/>
      <c r="Q578" s="432"/>
      <c r="R578" s="432"/>
    </row>
    <row r="579" spans="2:18" ht="12.75">
      <c r="B579" s="432"/>
      <c r="C579" s="432"/>
      <c r="D579" s="432"/>
      <c r="E579" s="432"/>
      <c r="F579" s="432"/>
      <c r="G579" s="432"/>
      <c r="H579" s="432"/>
      <c r="I579" s="432"/>
      <c r="J579" s="432"/>
      <c r="K579" s="432"/>
      <c r="L579" s="432"/>
      <c r="M579" s="432"/>
      <c r="N579" s="432"/>
      <c r="O579" s="432"/>
      <c r="P579" s="432"/>
      <c r="Q579" s="432"/>
      <c r="R579" s="432"/>
    </row>
    <row r="580" spans="2:18" ht="12.75">
      <c r="B580" s="432"/>
      <c r="C580" s="432"/>
      <c r="D580" s="432"/>
      <c r="E580" s="432"/>
      <c r="F580" s="432"/>
      <c r="G580" s="432"/>
      <c r="H580" s="432"/>
      <c r="I580" s="432"/>
      <c r="J580" s="432"/>
      <c r="K580" s="432"/>
      <c r="L580" s="432"/>
      <c r="M580" s="432"/>
      <c r="N580" s="432"/>
      <c r="O580" s="432"/>
      <c r="P580" s="432"/>
      <c r="Q580" s="432"/>
      <c r="R580" s="432"/>
    </row>
    <row r="581" spans="2:18" ht="12.75">
      <c r="B581" s="432"/>
      <c r="C581" s="432"/>
      <c r="D581" s="432"/>
      <c r="E581" s="432"/>
      <c r="F581" s="432"/>
      <c r="G581" s="432"/>
      <c r="H581" s="432"/>
      <c r="I581" s="432"/>
      <c r="J581" s="432"/>
      <c r="K581" s="432"/>
      <c r="L581" s="432"/>
      <c r="M581" s="432"/>
      <c r="N581" s="432"/>
      <c r="O581" s="432"/>
      <c r="P581" s="432"/>
      <c r="Q581" s="432"/>
      <c r="R581" s="432"/>
    </row>
    <row r="582" spans="2:18" ht="12.75">
      <c r="B582" s="432"/>
      <c r="C582" s="432"/>
      <c r="D582" s="432"/>
      <c r="E582" s="432"/>
      <c r="F582" s="432"/>
      <c r="G582" s="432"/>
      <c r="H582" s="432"/>
      <c r="I582" s="432"/>
      <c r="J582" s="432"/>
      <c r="K582" s="432"/>
      <c r="L582" s="432"/>
      <c r="M582" s="432"/>
      <c r="N582" s="432"/>
      <c r="O582" s="432"/>
      <c r="P582" s="432"/>
      <c r="Q582" s="432"/>
      <c r="R582" s="432"/>
    </row>
    <row r="583" spans="2:18" ht="12.75">
      <c r="B583" s="432"/>
      <c r="C583" s="432"/>
      <c r="D583" s="432"/>
      <c r="E583" s="432"/>
      <c r="F583" s="432"/>
      <c r="G583" s="432"/>
      <c r="H583" s="432"/>
      <c r="I583" s="432"/>
      <c r="J583" s="432"/>
      <c r="K583" s="432"/>
      <c r="L583" s="432"/>
      <c r="M583" s="432"/>
      <c r="N583" s="432"/>
      <c r="O583" s="432"/>
      <c r="P583" s="432"/>
      <c r="Q583" s="432"/>
      <c r="R583" s="432"/>
    </row>
    <row r="584" spans="2:18" ht="12.75">
      <c r="B584" s="432"/>
      <c r="C584" s="432"/>
      <c r="D584" s="432"/>
      <c r="E584" s="432"/>
      <c r="F584" s="432"/>
      <c r="G584" s="432"/>
      <c r="H584" s="432"/>
      <c r="I584" s="432"/>
      <c r="J584" s="432"/>
      <c r="K584" s="432"/>
      <c r="L584" s="432"/>
      <c r="M584" s="432"/>
      <c r="N584" s="432"/>
      <c r="O584" s="432"/>
      <c r="P584" s="432"/>
      <c r="Q584" s="432"/>
      <c r="R584" s="432"/>
    </row>
    <row r="585" spans="2:18" ht="12.75">
      <c r="B585" s="432"/>
      <c r="C585" s="432"/>
      <c r="D585" s="432"/>
      <c r="E585" s="432"/>
      <c r="F585" s="432"/>
      <c r="G585" s="432"/>
      <c r="H585" s="432"/>
      <c r="I585" s="432"/>
      <c r="J585" s="432"/>
      <c r="K585" s="432"/>
      <c r="L585" s="432"/>
      <c r="M585" s="432"/>
      <c r="N585" s="432"/>
      <c r="O585" s="432"/>
      <c r="P585" s="432"/>
      <c r="Q585" s="432"/>
      <c r="R585" s="432"/>
    </row>
    <row r="586" spans="2:18" ht="12.75">
      <c r="B586" s="432"/>
      <c r="C586" s="432"/>
      <c r="D586" s="432"/>
      <c r="E586" s="432"/>
      <c r="F586" s="432"/>
      <c r="G586" s="432"/>
      <c r="H586" s="432"/>
      <c r="I586" s="432"/>
      <c r="J586" s="432"/>
      <c r="K586" s="432"/>
      <c r="L586" s="432"/>
      <c r="M586" s="432"/>
      <c r="N586" s="432"/>
      <c r="O586" s="432"/>
      <c r="P586" s="432"/>
      <c r="Q586" s="432"/>
      <c r="R586" s="432"/>
    </row>
    <row r="587" spans="2:18" ht="12.75">
      <c r="B587" s="432"/>
      <c r="C587" s="432"/>
      <c r="D587" s="432"/>
      <c r="E587" s="432"/>
      <c r="F587" s="432"/>
      <c r="G587" s="432"/>
      <c r="H587" s="432"/>
      <c r="I587" s="432"/>
      <c r="J587" s="432"/>
      <c r="K587" s="432"/>
      <c r="L587" s="432"/>
      <c r="M587" s="432"/>
      <c r="N587" s="432"/>
      <c r="O587" s="432"/>
      <c r="P587" s="432"/>
      <c r="Q587" s="432"/>
      <c r="R587" s="432"/>
    </row>
    <row r="588" spans="2:18" ht="12.75">
      <c r="B588" s="432"/>
      <c r="C588" s="432"/>
      <c r="D588" s="432"/>
      <c r="E588" s="432"/>
      <c r="F588" s="432"/>
      <c r="G588" s="432"/>
      <c r="H588" s="432"/>
      <c r="I588" s="432"/>
      <c r="J588" s="432"/>
      <c r="K588" s="432"/>
      <c r="L588" s="432"/>
      <c r="M588" s="432"/>
      <c r="N588" s="432"/>
      <c r="O588" s="432"/>
      <c r="P588" s="432"/>
      <c r="Q588" s="432"/>
      <c r="R588" s="432"/>
    </row>
    <row r="589" spans="2:18" ht="12.75">
      <c r="B589" s="432"/>
      <c r="C589" s="432"/>
      <c r="D589" s="432"/>
      <c r="E589" s="432"/>
      <c r="F589" s="432"/>
      <c r="G589" s="432"/>
      <c r="H589" s="432"/>
      <c r="I589" s="432"/>
      <c r="J589" s="432"/>
      <c r="K589" s="432"/>
      <c r="L589" s="432"/>
      <c r="M589" s="432"/>
      <c r="N589" s="432"/>
      <c r="O589" s="432"/>
      <c r="P589" s="432"/>
      <c r="Q589" s="432"/>
      <c r="R589" s="432"/>
    </row>
    <row r="590" spans="2:18" ht="12.75">
      <c r="B590" s="432"/>
      <c r="C590" s="432"/>
      <c r="D590" s="432"/>
      <c r="E590" s="432"/>
      <c r="F590" s="432"/>
      <c r="G590" s="432"/>
      <c r="H590" s="432"/>
      <c r="I590" s="432"/>
      <c r="J590" s="432"/>
      <c r="K590" s="432"/>
      <c r="L590" s="432"/>
      <c r="M590" s="432"/>
      <c r="N590" s="432"/>
      <c r="O590" s="432"/>
      <c r="P590" s="432"/>
      <c r="Q590" s="432"/>
      <c r="R590" s="432"/>
    </row>
    <row r="591" spans="2:18" ht="12.75">
      <c r="B591" s="432"/>
      <c r="C591" s="432"/>
      <c r="D591" s="432"/>
      <c r="E591" s="432"/>
      <c r="F591" s="432"/>
      <c r="G591" s="432"/>
      <c r="H591" s="432"/>
      <c r="I591" s="432"/>
      <c r="J591" s="432"/>
      <c r="K591" s="432"/>
      <c r="L591" s="432"/>
      <c r="M591" s="432"/>
      <c r="N591" s="432"/>
      <c r="O591" s="432"/>
      <c r="P591" s="432"/>
      <c r="Q591" s="432"/>
      <c r="R591" s="432"/>
    </row>
    <row r="592" spans="2:18" ht="12.75">
      <c r="B592" s="432"/>
      <c r="C592" s="432"/>
      <c r="D592" s="432"/>
      <c r="E592" s="432"/>
      <c r="F592" s="432"/>
      <c r="G592" s="432"/>
      <c r="H592" s="432"/>
      <c r="I592" s="432"/>
      <c r="J592" s="432"/>
      <c r="K592" s="432"/>
      <c r="L592" s="432"/>
      <c r="M592" s="432"/>
      <c r="N592" s="432"/>
      <c r="O592" s="432"/>
      <c r="P592" s="432"/>
      <c r="Q592" s="432"/>
      <c r="R592" s="432"/>
    </row>
    <row r="593" spans="2:18" ht="12.75">
      <c r="B593" s="432"/>
      <c r="C593" s="432"/>
      <c r="D593" s="432"/>
      <c r="E593" s="432"/>
      <c r="F593" s="432"/>
      <c r="G593" s="432"/>
      <c r="H593" s="432"/>
      <c r="I593" s="432"/>
      <c r="J593" s="432"/>
      <c r="K593" s="432"/>
      <c r="L593" s="432"/>
      <c r="M593" s="432"/>
      <c r="N593" s="432"/>
      <c r="O593" s="432"/>
      <c r="P593" s="432"/>
      <c r="Q593" s="432"/>
      <c r="R593" s="432"/>
    </row>
    <row r="594" spans="2:18" ht="12.75">
      <c r="B594" s="432"/>
      <c r="C594" s="432"/>
      <c r="D594" s="432"/>
      <c r="E594" s="432"/>
      <c r="F594" s="432"/>
      <c r="G594" s="432"/>
      <c r="H594" s="432"/>
      <c r="I594" s="432"/>
      <c r="J594" s="432"/>
      <c r="K594" s="432"/>
      <c r="L594" s="432"/>
      <c r="M594" s="432"/>
      <c r="N594" s="432"/>
      <c r="O594" s="432"/>
      <c r="P594" s="432"/>
      <c r="Q594" s="432"/>
      <c r="R594" s="432"/>
    </row>
    <row r="595" spans="2:18" ht="12.75">
      <c r="B595" s="432"/>
      <c r="C595" s="432"/>
      <c r="D595" s="432"/>
      <c r="E595" s="432"/>
      <c r="F595" s="432"/>
      <c r="G595" s="432"/>
      <c r="H595" s="432"/>
      <c r="I595" s="432"/>
      <c r="J595" s="432"/>
      <c r="K595" s="432"/>
      <c r="L595" s="432"/>
      <c r="M595" s="432"/>
      <c r="N595" s="432"/>
      <c r="O595" s="432"/>
      <c r="P595" s="432"/>
      <c r="Q595" s="432"/>
      <c r="R595" s="432"/>
    </row>
    <row r="596" spans="2:18" ht="12.75">
      <c r="B596" s="432"/>
      <c r="C596" s="432"/>
      <c r="D596" s="432"/>
      <c r="E596" s="432"/>
      <c r="F596" s="432"/>
      <c r="G596" s="432"/>
      <c r="H596" s="432"/>
      <c r="I596" s="432"/>
      <c r="J596" s="432"/>
      <c r="K596" s="432"/>
      <c r="L596" s="432"/>
      <c r="M596" s="432"/>
      <c r="N596" s="432"/>
      <c r="O596" s="432"/>
      <c r="P596" s="432"/>
      <c r="Q596" s="432"/>
      <c r="R596" s="432"/>
    </row>
    <row r="597" spans="2:18" ht="12.75">
      <c r="B597" s="432"/>
      <c r="C597" s="432"/>
      <c r="D597" s="432"/>
      <c r="E597" s="432"/>
      <c r="F597" s="432"/>
      <c r="G597" s="432"/>
      <c r="H597" s="432"/>
      <c r="I597" s="432"/>
      <c r="J597" s="432"/>
      <c r="K597" s="432"/>
      <c r="L597" s="432"/>
      <c r="M597" s="432"/>
      <c r="N597" s="432"/>
      <c r="O597" s="432"/>
      <c r="P597" s="432"/>
      <c r="Q597" s="432"/>
      <c r="R597" s="432"/>
    </row>
    <row r="598" spans="2:18" ht="12.75">
      <c r="B598" s="432"/>
      <c r="C598" s="432"/>
      <c r="D598" s="432"/>
      <c r="E598" s="432"/>
      <c r="F598" s="432"/>
      <c r="G598" s="432"/>
      <c r="H598" s="432"/>
      <c r="I598" s="432"/>
      <c r="J598" s="432"/>
      <c r="K598" s="432"/>
      <c r="L598" s="432"/>
      <c r="M598" s="432"/>
      <c r="N598" s="432"/>
      <c r="O598" s="432"/>
      <c r="P598" s="432"/>
      <c r="Q598" s="432"/>
      <c r="R598" s="432"/>
    </row>
    <row r="599" spans="2:18" ht="12.75">
      <c r="B599" s="432"/>
      <c r="C599" s="432"/>
      <c r="D599" s="432"/>
      <c r="E599" s="432"/>
      <c r="F599" s="432"/>
      <c r="G599" s="432"/>
      <c r="H599" s="432"/>
      <c r="I599" s="432"/>
      <c r="J599" s="432"/>
      <c r="K599" s="432"/>
      <c r="L599" s="432"/>
      <c r="M599" s="432"/>
      <c r="N599" s="432"/>
      <c r="O599" s="432"/>
      <c r="P599" s="432"/>
      <c r="Q599" s="432"/>
      <c r="R599" s="432"/>
    </row>
    <row r="600" spans="2:18" ht="12.75">
      <c r="B600" s="432"/>
      <c r="C600" s="432"/>
      <c r="D600" s="432"/>
      <c r="E600" s="432"/>
      <c r="F600" s="432"/>
      <c r="G600" s="432"/>
      <c r="H600" s="432"/>
      <c r="I600" s="432"/>
      <c r="J600" s="432"/>
      <c r="K600" s="432"/>
      <c r="L600" s="432"/>
      <c r="M600" s="432"/>
      <c r="N600" s="432"/>
      <c r="O600" s="432"/>
      <c r="P600" s="432"/>
      <c r="Q600" s="432"/>
      <c r="R600" s="432"/>
    </row>
    <row r="601" spans="2:18" ht="12.75">
      <c r="B601" s="432"/>
      <c r="C601" s="432"/>
      <c r="D601" s="432"/>
      <c r="E601" s="432"/>
      <c r="F601" s="432"/>
      <c r="G601" s="432"/>
      <c r="H601" s="432"/>
      <c r="I601" s="432"/>
      <c r="J601" s="432"/>
      <c r="K601" s="432"/>
      <c r="L601" s="432"/>
      <c r="M601" s="432"/>
      <c r="N601" s="432"/>
      <c r="O601" s="432"/>
      <c r="P601" s="432"/>
      <c r="Q601" s="432"/>
      <c r="R601" s="432"/>
    </row>
    <row r="602" spans="2:18" ht="12.75">
      <c r="B602" s="432"/>
      <c r="C602" s="432"/>
      <c r="D602" s="432"/>
      <c r="E602" s="432"/>
      <c r="F602" s="432"/>
      <c r="G602" s="432"/>
      <c r="H602" s="432"/>
      <c r="I602" s="432"/>
      <c r="J602" s="432"/>
      <c r="K602" s="432"/>
      <c r="L602" s="432"/>
      <c r="M602" s="432"/>
      <c r="N602" s="432"/>
      <c r="O602" s="432"/>
      <c r="P602" s="432"/>
      <c r="Q602" s="432"/>
      <c r="R602" s="432"/>
    </row>
    <row r="603" spans="2:18" ht="12.75">
      <c r="B603" s="432"/>
      <c r="C603" s="432"/>
      <c r="D603" s="432"/>
      <c r="E603" s="432"/>
      <c r="F603" s="432"/>
      <c r="G603" s="432"/>
      <c r="H603" s="432"/>
      <c r="I603" s="432"/>
      <c r="J603" s="432"/>
      <c r="K603" s="432"/>
      <c r="L603" s="432"/>
      <c r="M603" s="432"/>
      <c r="N603" s="432"/>
      <c r="O603" s="432"/>
      <c r="P603" s="432"/>
      <c r="Q603" s="432"/>
      <c r="R603" s="432"/>
    </row>
    <row r="604" spans="2:18" ht="12.75">
      <c r="B604" s="432"/>
      <c r="C604" s="432"/>
      <c r="D604" s="432"/>
      <c r="E604" s="432"/>
      <c r="F604" s="432"/>
      <c r="G604" s="432"/>
      <c r="H604" s="432"/>
      <c r="I604" s="432"/>
      <c r="J604" s="432"/>
      <c r="K604" s="432"/>
      <c r="L604" s="432"/>
      <c r="M604" s="432"/>
      <c r="N604" s="432"/>
      <c r="O604" s="432"/>
      <c r="P604" s="432"/>
      <c r="Q604" s="432"/>
      <c r="R604" s="432"/>
    </row>
    <row r="605" spans="2:18" ht="12.75">
      <c r="B605" s="432"/>
      <c r="C605" s="432"/>
      <c r="D605" s="432"/>
      <c r="E605" s="432"/>
      <c r="F605" s="432"/>
      <c r="G605" s="432"/>
      <c r="H605" s="432"/>
      <c r="I605" s="432"/>
      <c r="J605" s="432"/>
      <c r="K605" s="432"/>
      <c r="L605" s="432"/>
      <c r="M605" s="432"/>
      <c r="N605" s="432"/>
      <c r="O605" s="432"/>
      <c r="P605" s="432"/>
      <c r="Q605" s="432"/>
      <c r="R605" s="432"/>
    </row>
    <row r="606" spans="2:18" ht="12.75">
      <c r="B606" s="432"/>
      <c r="C606" s="432"/>
      <c r="D606" s="432"/>
      <c r="E606" s="432"/>
      <c r="F606" s="432"/>
      <c r="G606" s="432"/>
      <c r="H606" s="432"/>
      <c r="I606" s="432"/>
      <c r="J606" s="432"/>
      <c r="K606" s="432"/>
      <c r="L606" s="432"/>
      <c r="M606" s="432"/>
      <c r="N606" s="432"/>
      <c r="O606" s="432"/>
      <c r="P606" s="432"/>
      <c r="Q606" s="432"/>
      <c r="R606" s="432"/>
    </row>
    <row r="607" spans="2:18" ht="12.75">
      <c r="B607" s="432"/>
      <c r="C607" s="432"/>
      <c r="D607" s="432"/>
      <c r="E607" s="432"/>
      <c r="F607" s="432"/>
      <c r="G607" s="432"/>
      <c r="H607" s="432"/>
      <c r="I607" s="432"/>
      <c r="J607" s="432"/>
      <c r="K607" s="432"/>
      <c r="L607" s="432"/>
      <c r="M607" s="432"/>
      <c r="N607" s="432"/>
      <c r="O607" s="432"/>
      <c r="P607" s="432"/>
      <c r="Q607" s="432"/>
      <c r="R607" s="432"/>
    </row>
    <row r="608" spans="2:18" ht="12.75">
      <c r="B608" s="432"/>
      <c r="C608" s="432"/>
      <c r="D608" s="432"/>
      <c r="E608" s="432"/>
      <c r="F608" s="432"/>
      <c r="G608" s="432"/>
      <c r="H608" s="432"/>
      <c r="I608" s="432"/>
      <c r="J608" s="432"/>
      <c r="K608" s="432"/>
      <c r="L608" s="432"/>
      <c r="M608" s="432"/>
      <c r="N608" s="432"/>
      <c r="O608" s="432"/>
      <c r="P608" s="432"/>
      <c r="Q608" s="432"/>
      <c r="R608" s="432"/>
    </row>
    <row r="609" spans="2:18" ht="12.75">
      <c r="B609" s="432"/>
      <c r="C609" s="432"/>
      <c r="D609" s="432"/>
      <c r="E609" s="432"/>
      <c r="F609" s="432"/>
      <c r="G609" s="432"/>
      <c r="H609" s="432"/>
      <c r="I609" s="432"/>
      <c r="J609" s="432"/>
      <c r="K609" s="432"/>
      <c r="L609" s="432"/>
      <c r="M609" s="432"/>
      <c r="N609" s="432"/>
      <c r="O609" s="432"/>
      <c r="P609" s="432"/>
      <c r="Q609" s="432"/>
      <c r="R609" s="432"/>
    </row>
    <row r="610" spans="2:18" ht="12.75">
      <c r="B610" s="432"/>
      <c r="C610" s="432"/>
      <c r="D610" s="432"/>
      <c r="E610" s="432"/>
      <c r="F610" s="432"/>
      <c r="G610" s="432"/>
      <c r="H610" s="432"/>
      <c r="I610" s="432"/>
      <c r="J610" s="432"/>
      <c r="K610" s="432"/>
      <c r="L610" s="432"/>
      <c r="M610" s="432"/>
      <c r="N610" s="432"/>
      <c r="O610" s="432"/>
      <c r="P610" s="432"/>
      <c r="Q610" s="432"/>
      <c r="R610" s="432"/>
    </row>
    <row r="611" spans="2:18" ht="12.75">
      <c r="B611" s="432"/>
      <c r="C611" s="432"/>
      <c r="D611" s="432"/>
      <c r="E611" s="432"/>
      <c r="F611" s="432"/>
      <c r="G611" s="432"/>
      <c r="H611" s="432"/>
      <c r="I611" s="432"/>
      <c r="J611" s="432"/>
      <c r="K611" s="432"/>
      <c r="L611" s="432"/>
      <c r="M611" s="432"/>
      <c r="N611" s="432"/>
      <c r="O611" s="432"/>
      <c r="P611" s="432"/>
      <c r="Q611" s="432"/>
      <c r="R611" s="432"/>
    </row>
    <row r="612" spans="2:18" ht="12.75">
      <c r="B612" s="432"/>
      <c r="C612" s="432"/>
      <c r="D612" s="432"/>
      <c r="E612" s="432"/>
      <c r="F612" s="432"/>
      <c r="G612" s="432"/>
      <c r="H612" s="432"/>
      <c r="I612" s="432"/>
      <c r="J612" s="432"/>
      <c r="K612" s="432"/>
      <c r="L612" s="432"/>
      <c r="M612" s="432"/>
      <c r="N612" s="432"/>
      <c r="O612" s="432"/>
      <c r="P612" s="432"/>
      <c r="Q612" s="432"/>
      <c r="R612" s="432"/>
    </row>
    <row r="613" spans="2:18" ht="12.75">
      <c r="B613" s="432"/>
      <c r="C613" s="432"/>
      <c r="D613" s="432"/>
      <c r="E613" s="432"/>
      <c r="F613" s="432"/>
      <c r="G613" s="432"/>
      <c r="H613" s="432"/>
      <c r="I613" s="432"/>
      <c r="J613" s="432"/>
      <c r="K613" s="432"/>
      <c r="L613" s="432"/>
      <c r="M613" s="432"/>
      <c r="N613" s="432"/>
      <c r="O613" s="432"/>
      <c r="P613" s="432"/>
      <c r="Q613" s="432"/>
      <c r="R613" s="432"/>
    </row>
    <row r="614" spans="2:18" ht="12.75">
      <c r="B614" s="432"/>
      <c r="C614" s="432"/>
      <c r="D614" s="432"/>
      <c r="E614" s="432"/>
      <c r="F614" s="432"/>
      <c r="G614" s="432"/>
      <c r="H614" s="432"/>
      <c r="I614" s="432"/>
      <c r="J614" s="432"/>
      <c r="K614" s="432"/>
      <c r="L614" s="432"/>
      <c r="M614" s="432"/>
      <c r="N614" s="432"/>
      <c r="O614" s="432"/>
      <c r="P614" s="432"/>
      <c r="Q614" s="432"/>
      <c r="R614" s="432"/>
    </row>
    <row r="615" spans="2:18" ht="12.75">
      <c r="B615" s="432"/>
      <c r="C615" s="432"/>
      <c r="D615" s="432"/>
      <c r="E615" s="432"/>
      <c r="F615" s="432"/>
      <c r="G615" s="432"/>
      <c r="H615" s="432"/>
      <c r="I615" s="432"/>
      <c r="J615" s="432"/>
      <c r="K615" s="432"/>
      <c r="L615" s="432"/>
      <c r="M615" s="432"/>
      <c r="N615" s="432"/>
      <c r="O615" s="432"/>
      <c r="P615" s="432"/>
      <c r="Q615" s="432"/>
      <c r="R615" s="432"/>
    </row>
    <row r="616" spans="2:18" ht="12.75">
      <c r="B616" s="432"/>
      <c r="C616" s="432"/>
      <c r="D616" s="432"/>
      <c r="E616" s="432"/>
      <c r="F616" s="432"/>
      <c r="G616" s="432"/>
      <c r="H616" s="432"/>
      <c r="I616" s="432"/>
      <c r="J616" s="432"/>
      <c r="K616" s="432"/>
      <c r="L616" s="432"/>
      <c r="M616" s="432"/>
      <c r="N616" s="432"/>
      <c r="O616" s="432"/>
      <c r="P616" s="432"/>
      <c r="Q616" s="432"/>
      <c r="R616" s="432"/>
    </row>
    <row r="617" spans="2:18" ht="12.75">
      <c r="B617" s="432"/>
      <c r="C617" s="432"/>
      <c r="D617" s="432"/>
      <c r="E617" s="432"/>
      <c r="F617" s="432"/>
      <c r="G617" s="432"/>
      <c r="H617" s="432"/>
      <c r="I617" s="432"/>
      <c r="J617" s="432"/>
      <c r="K617" s="432"/>
      <c r="L617" s="432"/>
      <c r="M617" s="432"/>
      <c r="N617" s="432"/>
      <c r="O617" s="432"/>
      <c r="P617" s="432"/>
      <c r="Q617" s="432"/>
      <c r="R617" s="432"/>
    </row>
    <row r="618" spans="2:18" ht="12.75">
      <c r="B618" s="432"/>
      <c r="C618" s="432"/>
      <c r="D618" s="432"/>
      <c r="E618" s="432"/>
      <c r="F618" s="432"/>
      <c r="G618" s="432"/>
      <c r="H618" s="432"/>
      <c r="I618" s="432"/>
      <c r="J618" s="432"/>
      <c r="K618" s="432"/>
      <c r="L618" s="432"/>
      <c r="M618" s="432"/>
      <c r="N618" s="432"/>
      <c r="O618" s="432"/>
      <c r="P618" s="432"/>
      <c r="Q618" s="432"/>
      <c r="R618" s="432"/>
    </row>
    <row r="619" spans="2:18" ht="12.75">
      <c r="B619" s="432"/>
      <c r="C619" s="432"/>
      <c r="D619" s="432"/>
      <c r="E619" s="432"/>
      <c r="F619" s="432"/>
      <c r="G619" s="432"/>
      <c r="H619" s="432"/>
      <c r="I619" s="432"/>
      <c r="J619" s="432"/>
      <c r="K619" s="432"/>
      <c r="L619" s="432"/>
      <c r="M619" s="432"/>
      <c r="N619" s="432"/>
      <c r="O619" s="432"/>
      <c r="P619" s="432"/>
      <c r="Q619" s="432"/>
      <c r="R619" s="432"/>
    </row>
    <row r="620" spans="2:18" ht="12.75">
      <c r="B620" s="432"/>
      <c r="C620" s="432"/>
      <c r="D620" s="432"/>
      <c r="E620" s="432"/>
      <c r="F620" s="432"/>
      <c r="G620" s="432"/>
      <c r="H620" s="432"/>
      <c r="I620" s="432"/>
      <c r="J620" s="432"/>
      <c r="K620" s="432"/>
      <c r="L620" s="432"/>
      <c r="M620" s="432"/>
      <c r="N620" s="432"/>
      <c r="O620" s="432"/>
      <c r="P620" s="432"/>
      <c r="Q620" s="432"/>
      <c r="R620" s="432"/>
    </row>
    <row r="621" spans="2:18" ht="12.75">
      <c r="B621" s="432"/>
      <c r="C621" s="432"/>
      <c r="D621" s="432"/>
      <c r="E621" s="432"/>
      <c r="F621" s="432"/>
      <c r="G621" s="432"/>
      <c r="H621" s="432"/>
      <c r="I621" s="432"/>
      <c r="J621" s="432"/>
      <c r="K621" s="432"/>
      <c r="L621" s="432"/>
      <c r="M621" s="432"/>
      <c r="N621" s="432"/>
      <c r="O621" s="432"/>
      <c r="P621" s="432"/>
      <c r="Q621" s="432"/>
      <c r="R621" s="432"/>
    </row>
    <row r="622" spans="2:18" ht="12.75">
      <c r="B622" s="432"/>
      <c r="C622" s="432"/>
      <c r="D622" s="432"/>
      <c r="E622" s="432"/>
      <c r="F622" s="432"/>
      <c r="G622" s="432"/>
      <c r="H622" s="432"/>
      <c r="I622" s="432"/>
      <c r="J622" s="432"/>
      <c r="K622" s="432"/>
      <c r="L622" s="432"/>
      <c r="M622" s="432"/>
      <c r="N622" s="432"/>
      <c r="O622" s="432"/>
      <c r="P622" s="432"/>
      <c r="Q622" s="432"/>
      <c r="R622" s="432"/>
    </row>
    <row r="623" spans="2:18" ht="12.75">
      <c r="B623" s="432"/>
      <c r="C623" s="432"/>
      <c r="D623" s="432"/>
      <c r="E623" s="432"/>
      <c r="F623" s="432"/>
      <c r="G623" s="432"/>
      <c r="H623" s="432"/>
      <c r="I623" s="432"/>
      <c r="J623" s="432"/>
      <c r="K623" s="432"/>
      <c r="L623" s="432"/>
      <c r="M623" s="432"/>
      <c r="N623" s="432"/>
      <c r="O623" s="432"/>
      <c r="P623" s="432"/>
      <c r="Q623" s="432"/>
      <c r="R623" s="432"/>
    </row>
    <row r="624" spans="2:18" ht="12.75">
      <c r="B624" s="432"/>
      <c r="C624" s="432"/>
      <c r="D624" s="432"/>
      <c r="E624" s="432"/>
      <c r="F624" s="432"/>
      <c r="G624" s="432"/>
      <c r="H624" s="432"/>
      <c r="I624" s="432"/>
      <c r="J624" s="432"/>
      <c r="K624" s="432"/>
      <c r="L624" s="432"/>
      <c r="M624" s="432"/>
      <c r="N624" s="432"/>
      <c r="O624" s="432"/>
      <c r="P624" s="432"/>
      <c r="Q624" s="432"/>
      <c r="R624" s="432"/>
    </row>
    <row r="625" spans="2:18" ht="12.75">
      <c r="B625" s="432"/>
      <c r="C625" s="432"/>
      <c r="D625" s="432"/>
      <c r="E625" s="432"/>
      <c r="F625" s="432"/>
      <c r="G625" s="432"/>
      <c r="H625" s="432"/>
      <c r="I625" s="432"/>
      <c r="J625" s="432"/>
      <c r="K625" s="432"/>
      <c r="L625" s="432"/>
      <c r="M625" s="432"/>
      <c r="N625" s="432"/>
      <c r="O625" s="432"/>
      <c r="P625" s="432"/>
      <c r="Q625" s="432"/>
      <c r="R625" s="432"/>
    </row>
    <row r="626" spans="2:18" ht="12.75">
      <c r="B626" s="432"/>
      <c r="C626" s="432"/>
      <c r="D626" s="432"/>
      <c r="E626" s="432"/>
      <c r="F626" s="432"/>
      <c r="G626" s="432"/>
      <c r="H626" s="432"/>
      <c r="I626" s="432"/>
      <c r="J626" s="432"/>
      <c r="K626" s="432"/>
      <c r="L626" s="432"/>
      <c r="M626" s="432"/>
      <c r="N626" s="432"/>
      <c r="O626" s="432"/>
      <c r="P626" s="432"/>
      <c r="Q626" s="432"/>
      <c r="R626" s="432"/>
    </row>
    <row r="627" spans="2:18" ht="12.75">
      <c r="B627" s="432"/>
      <c r="C627" s="432"/>
      <c r="D627" s="432"/>
      <c r="E627" s="432"/>
      <c r="F627" s="432"/>
      <c r="G627" s="432"/>
      <c r="H627" s="432"/>
      <c r="I627" s="432"/>
      <c r="J627" s="432"/>
      <c r="K627" s="432"/>
      <c r="L627" s="432"/>
      <c r="M627" s="432"/>
      <c r="N627" s="432"/>
      <c r="O627" s="432"/>
      <c r="P627" s="432"/>
      <c r="Q627" s="432"/>
      <c r="R627" s="432"/>
    </row>
    <row r="628" spans="2:18" ht="12.75">
      <c r="B628" s="432"/>
      <c r="C628" s="432"/>
      <c r="D628" s="432"/>
      <c r="E628" s="432"/>
      <c r="F628" s="432"/>
      <c r="G628" s="432"/>
      <c r="H628" s="432"/>
      <c r="I628" s="432"/>
      <c r="J628" s="432"/>
      <c r="K628" s="432"/>
      <c r="L628" s="432"/>
      <c r="M628" s="432"/>
      <c r="N628" s="432"/>
      <c r="O628" s="432"/>
      <c r="P628" s="432"/>
      <c r="Q628" s="432"/>
      <c r="R628" s="432"/>
    </row>
    <row r="629" spans="2:18" ht="12.75">
      <c r="B629" s="432"/>
      <c r="C629" s="432"/>
      <c r="D629" s="432"/>
      <c r="E629" s="432"/>
      <c r="F629" s="432"/>
      <c r="G629" s="432"/>
      <c r="H629" s="432"/>
      <c r="I629" s="432"/>
      <c r="J629" s="432"/>
      <c r="K629" s="432"/>
      <c r="L629" s="432"/>
      <c r="M629" s="432"/>
      <c r="N629" s="432"/>
      <c r="O629" s="432"/>
      <c r="P629" s="432"/>
      <c r="Q629" s="432"/>
      <c r="R629" s="432"/>
    </row>
    <row r="630" spans="2:18" ht="12.75">
      <c r="B630" s="432"/>
      <c r="C630" s="432"/>
      <c r="D630" s="432"/>
      <c r="E630" s="432"/>
      <c r="F630" s="432"/>
      <c r="G630" s="432"/>
      <c r="H630" s="432"/>
      <c r="I630" s="432"/>
      <c r="J630" s="432"/>
      <c r="K630" s="432"/>
      <c r="L630" s="432"/>
      <c r="M630" s="432"/>
      <c r="N630" s="432"/>
      <c r="O630" s="432"/>
      <c r="P630" s="432"/>
      <c r="Q630" s="432"/>
      <c r="R630" s="432"/>
    </row>
    <row r="631" spans="2:18" ht="12.75">
      <c r="B631" s="432"/>
      <c r="C631" s="432"/>
      <c r="D631" s="432"/>
      <c r="E631" s="432"/>
      <c r="F631" s="432"/>
      <c r="G631" s="432"/>
      <c r="H631" s="432"/>
      <c r="I631" s="432"/>
      <c r="J631" s="432"/>
      <c r="K631" s="432"/>
      <c r="L631" s="432"/>
      <c r="M631" s="432"/>
      <c r="N631" s="432"/>
      <c r="O631" s="432"/>
      <c r="P631" s="432"/>
      <c r="Q631" s="432"/>
      <c r="R631" s="432"/>
    </row>
    <row r="632" spans="2:18" ht="12.75">
      <c r="B632" s="432"/>
      <c r="C632" s="432"/>
      <c r="D632" s="432"/>
      <c r="E632" s="432"/>
      <c r="F632" s="432"/>
      <c r="G632" s="432"/>
      <c r="H632" s="432"/>
      <c r="I632" s="432"/>
      <c r="J632" s="432"/>
      <c r="K632" s="432"/>
      <c r="L632" s="432"/>
      <c r="M632" s="432"/>
      <c r="N632" s="432"/>
      <c r="O632" s="432"/>
      <c r="P632" s="432"/>
      <c r="Q632" s="432"/>
      <c r="R632" s="432"/>
    </row>
    <row r="633" spans="2:18" ht="12.75">
      <c r="B633" s="432"/>
      <c r="C633" s="432"/>
      <c r="D633" s="432"/>
      <c r="E633" s="432"/>
      <c r="F633" s="432"/>
      <c r="G633" s="432"/>
      <c r="H633" s="432"/>
      <c r="I633" s="432"/>
      <c r="J633" s="432"/>
      <c r="K633" s="432"/>
      <c r="L633" s="432"/>
      <c r="M633" s="432"/>
      <c r="N633" s="432"/>
      <c r="O633" s="432"/>
      <c r="P633" s="432"/>
      <c r="Q633" s="432"/>
      <c r="R633" s="432"/>
    </row>
    <row r="634" spans="2:18" ht="12.75">
      <c r="B634" s="432"/>
      <c r="C634" s="432"/>
      <c r="D634" s="432"/>
      <c r="E634" s="432"/>
      <c r="F634" s="432"/>
      <c r="G634" s="432"/>
      <c r="H634" s="432"/>
      <c r="I634" s="432"/>
      <c r="J634" s="432"/>
      <c r="K634" s="432"/>
      <c r="L634" s="432"/>
      <c r="M634" s="432"/>
      <c r="N634" s="432"/>
      <c r="O634" s="432"/>
      <c r="P634" s="432"/>
      <c r="Q634" s="432"/>
      <c r="R634" s="432"/>
    </row>
    <row r="635" spans="2:18" ht="12.75">
      <c r="B635" s="432"/>
      <c r="C635" s="432"/>
      <c r="D635" s="432"/>
      <c r="E635" s="432"/>
      <c r="F635" s="432"/>
      <c r="G635" s="432"/>
      <c r="H635" s="432"/>
      <c r="I635" s="432"/>
      <c r="J635" s="432"/>
      <c r="K635" s="432"/>
      <c r="L635" s="432"/>
      <c r="M635" s="432"/>
      <c r="N635" s="432"/>
      <c r="O635" s="432"/>
      <c r="P635" s="432"/>
      <c r="Q635" s="432"/>
      <c r="R635" s="432"/>
    </row>
    <row r="636" spans="2:18" ht="12.75">
      <c r="B636" s="432"/>
      <c r="C636" s="432"/>
      <c r="D636" s="432"/>
      <c r="E636" s="432"/>
      <c r="F636" s="432"/>
      <c r="G636" s="432"/>
      <c r="H636" s="432"/>
      <c r="I636" s="432"/>
      <c r="J636" s="432"/>
      <c r="K636" s="432"/>
      <c r="L636" s="432"/>
      <c r="M636" s="432"/>
      <c r="N636" s="432"/>
      <c r="O636" s="432"/>
      <c r="P636" s="432"/>
      <c r="Q636" s="432"/>
      <c r="R636" s="432"/>
    </row>
    <row r="637" spans="2:18" ht="12.75">
      <c r="B637" s="432"/>
      <c r="C637" s="432"/>
      <c r="D637" s="432"/>
      <c r="E637" s="432"/>
      <c r="F637" s="432"/>
      <c r="G637" s="432"/>
      <c r="H637" s="432"/>
      <c r="I637" s="432"/>
      <c r="J637" s="432"/>
      <c r="K637" s="432"/>
      <c r="L637" s="432"/>
      <c r="M637" s="432"/>
      <c r="N637" s="432"/>
      <c r="O637" s="432"/>
      <c r="P637" s="432"/>
      <c r="Q637" s="432"/>
      <c r="R637" s="432"/>
    </row>
    <row r="638" spans="2:18" ht="12.75">
      <c r="B638" s="432"/>
      <c r="C638" s="432"/>
      <c r="D638" s="432"/>
      <c r="E638" s="432"/>
      <c r="F638" s="432"/>
      <c r="G638" s="432"/>
      <c r="H638" s="432"/>
      <c r="I638" s="432"/>
      <c r="J638" s="432"/>
      <c r="K638" s="432"/>
      <c r="L638" s="432"/>
      <c r="M638" s="432"/>
      <c r="N638" s="432"/>
      <c r="O638" s="432"/>
      <c r="P638" s="432"/>
      <c r="Q638" s="432"/>
      <c r="R638" s="432"/>
    </row>
    <row r="639" spans="2:18" ht="12.75">
      <c r="B639" s="432"/>
      <c r="C639" s="432"/>
      <c r="D639" s="432"/>
      <c r="E639" s="432"/>
      <c r="F639" s="432"/>
      <c r="G639" s="432"/>
      <c r="H639" s="432"/>
      <c r="I639" s="432"/>
      <c r="J639" s="432"/>
      <c r="K639" s="432"/>
      <c r="L639" s="432"/>
      <c r="M639" s="432"/>
      <c r="N639" s="432"/>
      <c r="O639" s="432"/>
      <c r="P639" s="432"/>
      <c r="Q639" s="432"/>
      <c r="R639" s="432"/>
    </row>
    <row r="640" spans="2:18" ht="12.75">
      <c r="B640" s="432"/>
      <c r="C640" s="432"/>
      <c r="D640" s="432"/>
      <c r="E640" s="432"/>
      <c r="F640" s="432"/>
      <c r="G640" s="432"/>
      <c r="H640" s="432"/>
      <c r="I640" s="432"/>
      <c r="J640" s="432"/>
      <c r="K640" s="432"/>
      <c r="L640" s="432"/>
      <c r="M640" s="432"/>
      <c r="N640" s="432"/>
      <c r="O640" s="432"/>
      <c r="P640" s="432"/>
      <c r="Q640" s="432"/>
      <c r="R640" s="432"/>
    </row>
    <row r="641" spans="2:18" ht="12.75">
      <c r="B641" s="432"/>
      <c r="C641" s="432"/>
      <c r="D641" s="432"/>
      <c r="E641" s="432"/>
      <c r="F641" s="432"/>
      <c r="G641" s="432"/>
      <c r="H641" s="432"/>
      <c r="I641" s="432"/>
      <c r="J641" s="432"/>
      <c r="K641" s="432"/>
      <c r="L641" s="432"/>
      <c r="M641" s="432"/>
      <c r="N641" s="432"/>
      <c r="O641" s="432"/>
      <c r="P641" s="432"/>
      <c r="Q641" s="432"/>
      <c r="R641" s="432"/>
    </row>
    <row r="642" spans="2:18" ht="12.75">
      <c r="B642" s="432"/>
      <c r="C642" s="432"/>
      <c r="D642" s="432"/>
      <c r="E642" s="432"/>
      <c r="F642" s="432"/>
      <c r="G642" s="432"/>
      <c r="H642" s="432"/>
      <c r="I642" s="432"/>
      <c r="J642" s="432"/>
      <c r="K642" s="432"/>
      <c r="L642" s="432"/>
      <c r="M642" s="432"/>
      <c r="N642" s="432"/>
      <c r="O642" s="432"/>
      <c r="P642" s="432"/>
      <c r="Q642" s="432"/>
      <c r="R642" s="432"/>
    </row>
    <row r="643" spans="2:18" ht="12.75">
      <c r="B643" s="432"/>
      <c r="C643" s="432"/>
      <c r="D643" s="432"/>
      <c r="E643" s="432"/>
      <c r="F643" s="432"/>
      <c r="G643" s="432"/>
      <c r="H643" s="432"/>
      <c r="I643" s="432"/>
      <c r="J643" s="432"/>
      <c r="K643" s="432"/>
      <c r="L643" s="432"/>
      <c r="M643" s="432"/>
      <c r="N643" s="432"/>
      <c r="O643" s="432"/>
      <c r="P643" s="432"/>
      <c r="Q643" s="432"/>
      <c r="R643" s="432"/>
    </row>
    <row r="644" spans="2:18" ht="12.75">
      <c r="B644" s="432"/>
      <c r="C644" s="432"/>
      <c r="D644" s="432"/>
      <c r="E644" s="432"/>
      <c r="F644" s="432"/>
      <c r="G644" s="432"/>
      <c r="H644" s="432"/>
      <c r="I644" s="432"/>
      <c r="J644" s="432"/>
      <c r="K644" s="432"/>
      <c r="L644" s="432"/>
      <c r="M644" s="432"/>
      <c r="N644" s="432"/>
      <c r="O644" s="432"/>
      <c r="P644" s="432"/>
      <c r="Q644" s="432"/>
      <c r="R644" s="432"/>
    </row>
    <row r="645" spans="2:18" ht="12.75">
      <c r="B645" s="432"/>
      <c r="C645" s="432"/>
      <c r="D645" s="432"/>
      <c r="E645" s="432"/>
      <c r="F645" s="432"/>
      <c r="G645" s="432"/>
      <c r="H645" s="432"/>
      <c r="I645" s="432"/>
      <c r="J645" s="432"/>
      <c r="K645" s="432"/>
      <c r="L645" s="432"/>
      <c r="M645" s="432"/>
      <c r="N645" s="432"/>
      <c r="O645" s="432"/>
      <c r="P645" s="432"/>
      <c r="Q645" s="432"/>
      <c r="R645" s="432"/>
    </row>
    <row r="646" spans="2:18" ht="12.75">
      <c r="B646" s="432"/>
      <c r="C646" s="432"/>
      <c r="D646" s="432"/>
      <c r="E646" s="432"/>
      <c r="F646" s="432"/>
      <c r="G646" s="432"/>
      <c r="H646" s="432"/>
      <c r="I646" s="432"/>
      <c r="J646" s="432"/>
      <c r="K646" s="432"/>
      <c r="L646" s="432"/>
      <c r="M646" s="432"/>
      <c r="N646" s="432"/>
      <c r="O646" s="432"/>
      <c r="P646" s="432"/>
      <c r="Q646" s="432"/>
      <c r="R646" s="432"/>
    </row>
    <row r="647" spans="2:18" ht="12.75">
      <c r="B647" s="432"/>
      <c r="C647" s="432"/>
      <c r="D647" s="432"/>
      <c r="E647" s="432"/>
      <c r="F647" s="432"/>
      <c r="G647" s="432"/>
      <c r="H647" s="432"/>
      <c r="I647" s="432"/>
      <c r="J647" s="432"/>
      <c r="K647" s="432"/>
      <c r="L647" s="432"/>
      <c r="M647" s="432"/>
      <c r="N647" s="432"/>
      <c r="O647" s="432"/>
      <c r="P647" s="432"/>
      <c r="Q647" s="432"/>
      <c r="R647" s="432"/>
    </row>
    <row r="648" spans="2:18" ht="12.75">
      <c r="B648" s="432"/>
      <c r="C648" s="432"/>
      <c r="D648" s="432"/>
      <c r="E648" s="432"/>
      <c r="F648" s="432"/>
      <c r="G648" s="432"/>
      <c r="H648" s="432"/>
      <c r="I648" s="432"/>
      <c r="J648" s="432"/>
      <c r="K648" s="432"/>
      <c r="L648" s="432"/>
      <c r="M648" s="432"/>
      <c r="N648" s="432"/>
      <c r="O648" s="432"/>
      <c r="P648" s="432"/>
      <c r="Q648" s="432"/>
      <c r="R648" s="432"/>
    </row>
    <row r="649" spans="2:18" ht="12.75">
      <c r="B649" s="432"/>
      <c r="C649" s="432"/>
      <c r="D649" s="432"/>
      <c r="E649" s="432"/>
      <c r="F649" s="432"/>
      <c r="G649" s="432"/>
      <c r="H649" s="432"/>
      <c r="I649" s="432"/>
      <c r="J649" s="432"/>
      <c r="K649" s="432"/>
      <c r="L649" s="432"/>
      <c r="M649" s="432"/>
      <c r="N649" s="432"/>
      <c r="O649" s="432"/>
      <c r="P649" s="432"/>
      <c r="Q649" s="432"/>
      <c r="R649" s="432"/>
    </row>
    <row r="650" spans="2:18" ht="12.75">
      <c r="B650" s="432"/>
      <c r="C650" s="432"/>
      <c r="D650" s="432"/>
      <c r="E650" s="432"/>
      <c r="F650" s="432"/>
      <c r="G650" s="432"/>
      <c r="H650" s="432"/>
      <c r="I650" s="432"/>
      <c r="J650" s="432"/>
      <c r="K650" s="432"/>
      <c r="L650" s="432"/>
      <c r="M650" s="432"/>
      <c r="N650" s="432"/>
      <c r="O650" s="432"/>
      <c r="P650" s="432"/>
      <c r="Q650" s="432"/>
      <c r="R650" s="432"/>
    </row>
    <row r="651" spans="2:18" ht="12.75">
      <c r="B651" s="432"/>
      <c r="C651" s="432"/>
      <c r="D651" s="432"/>
      <c r="E651" s="432"/>
      <c r="F651" s="432"/>
      <c r="G651" s="432"/>
      <c r="H651" s="432"/>
      <c r="I651" s="432"/>
      <c r="J651" s="432"/>
      <c r="K651" s="432"/>
      <c r="L651" s="432"/>
      <c r="M651" s="432"/>
      <c r="N651" s="432"/>
      <c r="O651" s="432"/>
      <c r="P651" s="432"/>
      <c r="Q651" s="432"/>
      <c r="R651" s="432"/>
    </row>
    <row r="652" spans="2:18" ht="12.75">
      <c r="B652" s="432"/>
      <c r="C652" s="432"/>
      <c r="D652" s="432"/>
      <c r="E652" s="432"/>
      <c r="F652" s="432"/>
      <c r="G652" s="432"/>
      <c r="H652" s="432"/>
      <c r="I652" s="432"/>
      <c r="J652" s="432"/>
      <c r="K652" s="432"/>
      <c r="L652" s="432"/>
      <c r="M652" s="432"/>
      <c r="N652" s="432"/>
      <c r="O652" s="432"/>
      <c r="P652" s="432"/>
      <c r="Q652" s="432"/>
      <c r="R652" s="432"/>
    </row>
    <row r="653" spans="2:18" ht="12.75">
      <c r="B653" s="432"/>
      <c r="C653" s="432"/>
      <c r="D653" s="432"/>
      <c r="E653" s="432"/>
      <c r="F653" s="432"/>
      <c r="G653" s="432"/>
      <c r="H653" s="432"/>
      <c r="I653" s="432"/>
      <c r="J653" s="432"/>
      <c r="K653" s="432"/>
      <c r="L653" s="432"/>
      <c r="M653" s="432"/>
      <c r="N653" s="432"/>
      <c r="O653" s="432"/>
      <c r="P653" s="432"/>
      <c r="Q653" s="432"/>
      <c r="R653" s="432"/>
    </row>
    <row r="654" spans="2:18" ht="12.75">
      <c r="B654" s="432"/>
      <c r="C654" s="432"/>
      <c r="D654" s="432"/>
      <c r="E654" s="432"/>
      <c r="F654" s="432"/>
      <c r="G654" s="432"/>
      <c r="H654" s="432"/>
      <c r="I654" s="432"/>
      <c r="J654" s="432"/>
      <c r="K654" s="432"/>
      <c r="L654" s="432"/>
      <c r="M654" s="432"/>
      <c r="N654" s="432"/>
      <c r="O654" s="432"/>
      <c r="P654" s="432"/>
      <c r="Q654" s="432"/>
      <c r="R654" s="432"/>
    </row>
    <row r="655" spans="2:18" ht="12.75">
      <c r="B655" s="432"/>
      <c r="C655" s="432"/>
      <c r="D655" s="432"/>
      <c r="E655" s="432"/>
      <c r="F655" s="432"/>
      <c r="G655" s="432"/>
      <c r="H655" s="432"/>
      <c r="I655" s="432"/>
      <c r="J655" s="432"/>
      <c r="K655" s="432"/>
      <c r="L655" s="432"/>
      <c r="M655" s="432"/>
      <c r="N655" s="432"/>
      <c r="O655" s="432"/>
      <c r="P655" s="432"/>
      <c r="Q655" s="432"/>
      <c r="R655" s="432"/>
    </row>
    <row r="656" spans="2:18" ht="12.75">
      <c r="B656" s="432"/>
      <c r="C656" s="432"/>
      <c r="D656" s="432"/>
      <c r="E656" s="432"/>
      <c r="F656" s="432"/>
      <c r="G656" s="432"/>
      <c r="H656" s="432"/>
      <c r="I656" s="432"/>
      <c r="J656" s="432"/>
      <c r="K656" s="432"/>
      <c r="L656" s="432"/>
      <c r="M656" s="432"/>
      <c r="N656" s="432"/>
      <c r="O656" s="432"/>
      <c r="P656" s="432"/>
      <c r="Q656" s="432"/>
      <c r="R656" s="432"/>
    </row>
    <row r="657" spans="2:18" ht="12.75">
      <c r="B657" s="432"/>
      <c r="C657" s="432"/>
      <c r="D657" s="432"/>
      <c r="E657" s="432"/>
      <c r="F657" s="432"/>
      <c r="G657" s="432"/>
      <c r="H657" s="432"/>
      <c r="I657" s="432"/>
      <c r="J657" s="432"/>
      <c r="K657" s="432"/>
      <c r="L657" s="432"/>
      <c r="M657" s="432"/>
      <c r="N657" s="432"/>
      <c r="O657" s="432"/>
      <c r="P657" s="432"/>
      <c r="Q657" s="432"/>
      <c r="R657" s="432"/>
    </row>
    <row r="658" spans="2:18" ht="12.75">
      <c r="B658" s="432"/>
      <c r="C658" s="432"/>
      <c r="D658" s="432"/>
      <c r="E658" s="432"/>
      <c r="F658" s="432"/>
      <c r="G658" s="432"/>
      <c r="H658" s="432"/>
      <c r="I658" s="432"/>
      <c r="J658" s="432"/>
      <c r="K658" s="432"/>
      <c r="L658" s="432"/>
      <c r="M658" s="432"/>
      <c r="N658" s="432"/>
      <c r="O658" s="432"/>
      <c r="P658" s="432"/>
      <c r="Q658" s="432"/>
      <c r="R658" s="432"/>
    </row>
    <row r="659" spans="2:18" ht="12.75">
      <c r="B659" s="432"/>
      <c r="C659" s="432"/>
      <c r="D659" s="432"/>
      <c r="E659" s="432"/>
      <c r="F659" s="432"/>
      <c r="G659" s="432"/>
      <c r="H659" s="432"/>
      <c r="I659" s="432"/>
      <c r="J659" s="432"/>
      <c r="K659" s="432"/>
      <c r="L659" s="432"/>
      <c r="M659" s="432"/>
      <c r="N659" s="432"/>
      <c r="O659" s="432"/>
      <c r="P659" s="432"/>
      <c r="Q659" s="432"/>
      <c r="R659" s="432"/>
    </row>
    <row r="660" spans="2:18" ht="12.75">
      <c r="B660" s="432"/>
      <c r="C660" s="432"/>
      <c r="D660" s="432"/>
      <c r="E660" s="432"/>
      <c r="F660" s="432"/>
      <c r="G660" s="432"/>
      <c r="H660" s="432"/>
      <c r="I660" s="432"/>
      <c r="J660" s="432"/>
      <c r="K660" s="432"/>
      <c r="L660" s="432"/>
      <c r="M660" s="432"/>
      <c r="N660" s="432"/>
      <c r="O660" s="432"/>
      <c r="P660" s="432"/>
      <c r="Q660" s="432"/>
      <c r="R660" s="432"/>
    </row>
    <row r="661" spans="2:18" ht="12.75">
      <c r="B661" s="432"/>
      <c r="C661" s="432"/>
      <c r="D661" s="432"/>
      <c r="E661" s="432"/>
      <c r="F661" s="432"/>
      <c r="G661" s="432"/>
      <c r="H661" s="432"/>
      <c r="I661" s="432"/>
      <c r="J661" s="432"/>
      <c r="K661" s="432"/>
      <c r="L661" s="432"/>
      <c r="M661" s="432"/>
      <c r="N661" s="432"/>
      <c r="O661" s="432"/>
      <c r="P661" s="432"/>
      <c r="Q661" s="432"/>
      <c r="R661" s="432"/>
    </row>
    <row r="662" spans="2:18" ht="12.75">
      <c r="B662" s="432"/>
      <c r="C662" s="432"/>
      <c r="D662" s="432"/>
      <c r="E662" s="432"/>
      <c r="F662" s="432"/>
      <c r="G662" s="432"/>
      <c r="H662" s="432"/>
      <c r="I662" s="432"/>
      <c r="J662" s="432"/>
      <c r="K662" s="432"/>
      <c r="L662" s="432"/>
      <c r="M662" s="432"/>
      <c r="N662" s="432"/>
      <c r="O662" s="432"/>
      <c r="P662" s="432"/>
      <c r="Q662" s="432"/>
      <c r="R662" s="432"/>
    </row>
    <row r="663" spans="2:18" ht="12.75">
      <c r="B663" s="432"/>
      <c r="C663" s="432"/>
      <c r="D663" s="432"/>
      <c r="E663" s="432"/>
      <c r="F663" s="432"/>
      <c r="G663" s="432"/>
      <c r="H663" s="432"/>
      <c r="I663" s="432"/>
      <c r="J663" s="432"/>
      <c r="K663" s="432"/>
      <c r="L663" s="432"/>
      <c r="M663" s="432"/>
      <c r="N663" s="432"/>
      <c r="O663" s="432"/>
      <c r="P663" s="432"/>
      <c r="Q663" s="432"/>
      <c r="R663" s="432"/>
    </row>
    <row r="664" spans="2:18" ht="12.75">
      <c r="B664" s="432"/>
      <c r="C664" s="432"/>
      <c r="D664" s="432"/>
      <c r="E664" s="432"/>
      <c r="F664" s="432"/>
      <c r="G664" s="432"/>
      <c r="H664" s="432"/>
      <c r="I664" s="432"/>
      <c r="J664" s="432"/>
      <c r="K664" s="432"/>
      <c r="L664" s="432"/>
      <c r="M664" s="432"/>
      <c r="N664" s="432"/>
      <c r="O664" s="432"/>
      <c r="P664" s="432"/>
      <c r="Q664" s="432"/>
      <c r="R664" s="432"/>
    </row>
    <row r="665" spans="2:18" ht="12.75">
      <c r="B665" s="432"/>
      <c r="C665" s="432"/>
      <c r="D665" s="432"/>
      <c r="E665" s="432"/>
      <c r="F665" s="432"/>
      <c r="G665" s="432"/>
      <c r="H665" s="432"/>
      <c r="I665" s="432"/>
      <c r="J665" s="432"/>
      <c r="K665" s="432"/>
      <c r="L665" s="432"/>
      <c r="M665" s="432"/>
      <c r="N665" s="432"/>
      <c r="O665" s="432"/>
      <c r="P665" s="432"/>
      <c r="Q665" s="432"/>
      <c r="R665" s="432"/>
    </row>
    <row r="666" spans="2:18" ht="12.75">
      <c r="B666" s="432"/>
      <c r="C666" s="432"/>
      <c r="D666" s="432"/>
      <c r="E666" s="432"/>
      <c r="F666" s="432"/>
      <c r="G666" s="432"/>
      <c r="H666" s="432"/>
      <c r="I666" s="432"/>
      <c r="J666" s="432"/>
      <c r="K666" s="432"/>
      <c r="L666" s="432"/>
      <c r="M666" s="432"/>
      <c r="N666" s="432"/>
      <c r="O666" s="432"/>
      <c r="P666" s="432"/>
      <c r="Q666" s="432"/>
      <c r="R666" s="432"/>
    </row>
    <row r="667" spans="2:18" ht="12.75">
      <c r="B667" s="432"/>
      <c r="C667" s="432"/>
      <c r="D667" s="432"/>
      <c r="E667" s="432"/>
      <c r="F667" s="432"/>
      <c r="G667" s="432"/>
      <c r="H667" s="432"/>
      <c r="I667" s="432"/>
      <c r="J667" s="432"/>
      <c r="K667" s="432"/>
      <c r="L667" s="432"/>
      <c r="M667" s="432"/>
      <c r="N667" s="432"/>
      <c r="O667" s="432"/>
      <c r="P667" s="432"/>
      <c r="Q667" s="432"/>
      <c r="R667" s="432"/>
    </row>
    <row r="668" spans="2:18" ht="12.75">
      <c r="B668" s="432"/>
      <c r="C668" s="432"/>
      <c r="D668" s="432"/>
      <c r="E668" s="432"/>
      <c r="F668" s="432"/>
      <c r="G668" s="432"/>
      <c r="H668" s="432"/>
      <c r="I668" s="432"/>
      <c r="J668" s="432"/>
      <c r="K668" s="432"/>
      <c r="L668" s="432"/>
      <c r="M668" s="432"/>
      <c r="N668" s="432"/>
      <c r="O668" s="432"/>
      <c r="P668" s="432"/>
      <c r="Q668" s="432"/>
      <c r="R668" s="432"/>
    </row>
    <row r="669" spans="2:18" ht="12.75">
      <c r="B669" s="432"/>
      <c r="C669" s="432"/>
      <c r="D669" s="432"/>
      <c r="E669" s="432"/>
      <c r="F669" s="432"/>
      <c r="G669" s="432"/>
      <c r="H669" s="432"/>
      <c r="I669" s="432"/>
      <c r="J669" s="432"/>
      <c r="K669" s="432"/>
      <c r="L669" s="432"/>
      <c r="M669" s="432"/>
      <c r="N669" s="432"/>
      <c r="O669" s="432"/>
      <c r="P669" s="432"/>
      <c r="Q669" s="432"/>
      <c r="R669" s="432"/>
    </row>
    <row r="670" spans="2:18" ht="12.75">
      <c r="B670" s="432"/>
      <c r="C670" s="432"/>
      <c r="D670" s="432"/>
      <c r="E670" s="432"/>
      <c r="F670" s="432"/>
      <c r="G670" s="432"/>
      <c r="H670" s="432"/>
      <c r="I670" s="432"/>
      <c r="J670" s="432"/>
      <c r="K670" s="432"/>
      <c r="L670" s="432"/>
      <c r="M670" s="432"/>
      <c r="N670" s="432"/>
      <c r="O670" s="432"/>
      <c r="P670" s="432"/>
      <c r="Q670" s="432"/>
      <c r="R670" s="432"/>
    </row>
    <row r="671" spans="2:18" ht="12.75">
      <c r="B671" s="432"/>
      <c r="C671" s="432"/>
      <c r="D671" s="432"/>
      <c r="E671" s="432"/>
      <c r="F671" s="432"/>
      <c r="G671" s="432"/>
      <c r="H671" s="432"/>
      <c r="I671" s="432"/>
      <c r="J671" s="432"/>
      <c r="K671" s="432"/>
      <c r="L671" s="432"/>
      <c r="M671" s="432"/>
      <c r="N671" s="432"/>
      <c r="O671" s="432"/>
      <c r="P671" s="432"/>
      <c r="Q671" s="432"/>
      <c r="R671" s="432"/>
    </row>
    <row r="672" spans="2:18" ht="12.75">
      <c r="B672" s="432"/>
      <c r="C672" s="432"/>
      <c r="D672" s="432"/>
      <c r="E672" s="432"/>
      <c r="F672" s="432"/>
      <c r="G672" s="432"/>
      <c r="H672" s="432"/>
      <c r="I672" s="432"/>
      <c r="J672" s="432"/>
      <c r="K672" s="432"/>
      <c r="L672" s="432"/>
      <c r="M672" s="432"/>
      <c r="N672" s="432"/>
      <c r="O672" s="432"/>
      <c r="P672" s="432"/>
      <c r="Q672" s="432"/>
      <c r="R672" s="432"/>
    </row>
    <row r="673" spans="2:18" ht="12.75">
      <c r="B673" s="432"/>
      <c r="C673" s="432"/>
      <c r="D673" s="432"/>
      <c r="E673" s="432"/>
      <c r="F673" s="432"/>
      <c r="G673" s="432"/>
      <c r="H673" s="432"/>
      <c r="I673" s="432"/>
      <c r="J673" s="432"/>
      <c r="K673" s="432"/>
      <c r="L673" s="432"/>
      <c r="M673" s="432"/>
      <c r="N673" s="432"/>
      <c r="O673" s="432"/>
      <c r="P673" s="432"/>
      <c r="Q673" s="432"/>
      <c r="R673" s="432"/>
    </row>
    <row r="674" spans="2:18" ht="12.75">
      <c r="B674" s="432"/>
      <c r="C674" s="432"/>
      <c r="D674" s="432"/>
      <c r="E674" s="432"/>
      <c r="F674" s="432"/>
      <c r="G674" s="432"/>
      <c r="H674" s="432"/>
      <c r="I674" s="432"/>
      <c r="J674" s="432"/>
      <c r="K674" s="432"/>
      <c r="L674" s="432"/>
      <c r="M674" s="432"/>
      <c r="N674" s="432"/>
      <c r="O674" s="432"/>
      <c r="P674" s="432"/>
      <c r="Q674" s="432"/>
      <c r="R674" s="432"/>
    </row>
    <row r="675" spans="2:18" ht="12.75">
      <c r="B675" s="432"/>
      <c r="C675" s="432"/>
      <c r="D675" s="432"/>
      <c r="E675" s="432"/>
      <c r="F675" s="432"/>
      <c r="G675" s="432"/>
      <c r="H675" s="432"/>
      <c r="I675" s="432"/>
      <c r="J675" s="432"/>
      <c r="K675" s="432"/>
      <c r="L675" s="432"/>
      <c r="M675" s="432"/>
      <c r="N675" s="432"/>
      <c r="O675" s="432"/>
      <c r="P675" s="432"/>
      <c r="Q675" s="432"/>
      <c r="R675" s="432"/>
    </row>
    <row r="676" spans="2:18" ht="12.75">
      <c r="B676" s="432"/>
      <c r="C676" s="432"/>
      <c r="D676" s="432"/>
      <c r="E676" s="432"/>
      <c r="F676" s="432"/>
      <c r="G676" s="432"/>
      <c r="H676" s="432"/>
      <c r="I676" s="432"/>
      <c r="J676" s="432"/>
      <c r="K676" s="432"/>
      <c r="L676" s="432"/>
      <c r="M676" s="432"/>
      <c r="N676" s="432"/>
      <c r="O676" s="432"/>
      <c r="P676" s="432"/>
      <c r="Q676" s="432"/>
      <c r="R676" s="432"/>
    </row>
    <row r="677" spans="2:18" ht="12.75">
      <c r="B677" s="432"/>
      <c r="C677" s="432"/>
      <c r="D677" s="432"/>
      <c r="E677" s="432"/>
      <c r="F677" s="432"/>
      <c r="G677" s="432"/>
      <c r="H677" s="432"/>
      <c r="I677" s="432"/>
      <c r="J677" s="432"/>
      <c r="K677" s="432"/>
      <c r="L677" s="432"/>
      <c r="M677" s="432"/>
      <c r="N677" s="432"/>
      <c r="O677" s="432"/>
      <c r="P677" s="432"/>
      <c r="Q677" s="432"/>
      <c r="R677" s="432"/>
    </row>
    <row r="678" spans="2:18" ht="12.75">
      <c r="B678" s="432"/>
      <c r="C678" s="432"/>
      <c r="D678" s="432"/>
      <c r="E678" s="432"/>
      <c r="F678" s="432"/>
      <c r="G678" s="432"/>
      <c r="H678" s="432"/>
      <c r="I678" s="432"/>
      <c r="J678" s="432"/>
      <c r="K678" s="432"/>
      <c r="L678" s="432"/>
      <c r="M678" s="432"/>
      <c r="N678" s="432"/>
      <c r="O678" s="432"/>
      <c r="P678" s="432"/>
      <c r="Q678" s="432"/>
      <c r="R678" s="432"/>
    </row>
    <row r="679" spans="2:18" ht="12.75">
      <c r="B679" s="432"/>
      <c r="C679" s="432"/>
      <c r="D679" s="432"/>
      <c r="E679" s="432"/>
      <c r="F679" s="432"/>
      <c r="G679" s="432"/>
      <c r="H679" s="432"/>
      <c r="I679" s="432"/>
      <c r="J679" s="432"/>
      <c r="K679" s="432"/>
      <c r="L679" s="432"/>
      <c r="M679" s="432"/>
      <c r="N679" s="432"/>
      <c r="O679" s="432"/>
      <c r="P679" s="432"/>
      <c r="Q679" s="432"/>
      <c r="R679" s="432"/>
    </row>
    <row r="680" spans="2:18" ht="12.75">
      <c r="B680" s="432"/>
      <c r="C680" s="432"/>
      <c r="D680" s="432"/>
      <c r="E680" s="432"/>
      <c r="F680" s="432"/>
      <c r="G680" s="432"/>
      <c r="H680" s="432"/>
      <c r="I680" s="432"/>
      <c r="J680" s="432"/>
      <c r="K680" s="432"/>
      <c r="L680" s="432"/>
      <c r="M680" s="432"/>
      <c r="N680" s="432"/>
      <c r="O680" s="432"/>
      <c r="P680" s="432"/>
      <c r="Q680" s="432"/>
      <c r="R680" s="432"/>
    </row>
    <row r="681" spans="2:18" ht="12.75">
      <c r="B681" s="432"/>
      <c r="C681" s="432"/>
      <c r="D681" s="432"/>
      <c r="E681" s="432"/>
      <c r="F681" s="432"/>
      <c r="G681" s="432"/>
      <c r="H681" s="432"/>
      <c r="I681" s="432"/>
      <c r="J681" s="432"/>
      <c r="K681" s="432"/>
      <c r="L681" s="432"/>
      <c r="M681" s="432"/>
      <c r="N681" s="432"/>
      <c r="O681" s="432"/>
      <c r="P681" s="432"/>
      <c r="Q681" s="432"/>
      <c r="R681" s="432"/>
    </row>
    <row r="682" spans="2:18" ht="12.75">
      <c r="B682" s="432"/>
      <c r="C682" s="432"/>
      <c r="D682" s="432"/>
      <c r="E682" s="432"/>
      <c r="F682" s="432"/>
      <c r="G682" s="432"/>
      <c r="H682" s="432"/>
      <c r="I682" s="432"/>
      <c r="J682" s="432"/>
      <c r="K682" s="432"/>
      <c r="L682" s="432"/>
      <c r="M682" s="432"/>
      <c r="N682" s="432"/>
      <c r="O682" s="432"/>
      <c r="P682" s="432"/>
      <c r="Q682" s="432"/>
      <c r="R682" s="432"/>
    </row>
    <row r="683" spans="2:18" ht="12.75">
      <c r="B683" s="432"/>
      <c r="C683" s="432"/>
      <c r="D683" s="432"/>
      <c r="E683" s="432"/>
      <c r="F683" s="432"/>
      <c r="G683" s="432"/>
      <c r="H683" s="432"/>
      <c r="I683" s="432"/>
      <c r="J683" s="432"/>
      <c r="K683" s="432"/>
      <c r="L683" s="432"/>
      <c r="M683" s="432"/>
      <c r="N683" s="432"/>
      <c r="O683" s="432"/>
      <c r="P683" s="432"/>
      <c r="Q683" s="432"/>
      <c r="R683" s="432"/>
    </row>
    <row r="684" spans="2:18" ht="12.75">
      <c r="B684" s="432"/>
      <c r="C684" s="432"/>
      <c r="D684" s="432"/>
      <c r="E684" s="432"/>
      <c r="F684" s="432"/>
      <c r="G684" s="432"/>
      <c r="H684" s="432"/>
      <c r="I684" s="432"/>
      <c r="J684" s="432"/>
      <c r="K684" s="432"/>
      <c r="L684" s="432"/>
      <c r="M684" s="432"/>
      <c r="N684" s="432"/>
      <c r="O684" s="432"/>
      <c r="P684" s="432"/>
      <c r="Q684" s="432"/>
      <c r="R684" s="432"/>
    </row>
    <row r="685" spans="2:18" ht="12.75">
      <c r="B685" s="432"/>
      <c r="C685" s="432"/>
      <c r="D685" s="432"/>
      <c r="E685" s="432"/>
      <c r="F685" s="432"/>
      <c r="G685" s="432"/>
      <c r="H685" s="432"/>
      <c r="I685" s="432"/>
      <c r="J685" s="432"/>
      <c r="K685" s="432"/>
      <c r="L685" s="432"/>
      <c r="M685" s="432"/>
      <c r="N685" s="432"/>
      <c r="O685" s="432"/>
      <c r="P685" s="432"/>
      <c r="Q685" s="432"/>
      <c r="R685" s="432"/>
    </row>
    <row r="686" spans="2:18" ht="12.75">
      <c r="B686" s="432"/>
      <c r="C686" s="432"/>
      <c r="D686" s="432"/>
      <c r="E686" s="432"/>
      <c r="F686" s="432"/>
      <c r="G686" s="432"/>
      <c r="H686" s="432"/>
      <c r="I686" s="432"/>
      <c r="J686" s="432"/>
      <c r="K686" s="432"/>
      <c r="L686" s="432"/>
      <c r="M686" s="432"/>
      <c r="N686" s="432"/>
      <c r="O686" s="432"/>
      <c r="P686" s="432"/>
      <c r="Q686" s="432"/>
      <c r="R686" s="432"/>
    </row>
    <row r="687" spans="2:18" ht="12.75">
      <c r="B687" s="432"/>
      <c r="C687" s="432"/>
      <c r="D687" s="432"/>
      <c r="E687" s="432"/>
      <c r="F687" s="432"/>
      <c r="G687" s="432"/>
      <c r="H687" s="432"/>
      <c r="I687" s="432"/>
      <c r="J687" s="432"/>
      <c r="K687" s="432"/>
      <c r="L687" s="432"/>
      <c r="M687" s="432"/>
      <c r="N687" s="432"/>
      <c r="O687" s="432"/>
      <c r="P687" s="432"/>
      <c r="Q687" s="432"/>
      <c r="R687" s="432"/>
    </row>
    <row r="688" spans="2:18" ht="12.75">
      <c r="B688" s="432"/>
      <c r="C688" s="432"/>
      <c r="D688" s="432"/>
      <c r="E688" s="432"/>
      <c r="F688" s="432"/>
      <c r="G688" s="432"/>
      <c r="H688" s="432"/>
      <c r="I688" s="432"/>
      <c r="J688" s="432"/>
      <c r="K688" s="432"/>
      <c r="L688" s="432"/>
      <c r="M688" s="432"/>
      <c r="N688" s="432"/>
      <c r="O688" s="432"/>
      <c r="P688" s="432"/>
      <c r="Q688" s="432"/>
      <c r="R688" s="432"/>
    </row>
    <row r="689" spans="2:18" ht="12.75">
      <c r="B689" s="432"/>
      <c r="C689" s="432"/>
      <c r="D689" s="432"/>
      <c r="E689" s="432"/>
      <c r="F689" s="432"/>
      <c r="G689" s="432"/>
      <c r="H689" s="432"/>
      <c r="I689" s="432"/>
      <c r="J689" s="432"/>
      <c r="K689" s="432"/>
      <c r="L689" s="432"/>
      <c r="M689" s="432"/>
      <c r="N689" s="432"/>
      <c r="O689" s="432"/>
      <c r="P689" s="432"/>
      <c r="Q689" s="432"/>
      <c r="R689" s="432"/>
    </row>
    <row r="690" spans="2:18" ht="12.75">
      <c r="B690" s="432"/>
      <c r="C690" s="432"/>
      <c r="D690" s="432"/>
      <c r="E690" s="432"/>
      <c r="F690" s="432"/>
      <c r="G690" s="432"/>
      <c r="H690" s="432"/>
      <c r="I690" s="432"/>
      <c r="J690" s="432"/>
      <c r="K690" s="432"/>
      <c r="L690" s="432"/>
      <c r="M690" s="432"/>
      <c r="N690" s="432"/>
      <c r="O690" s="432"/>
      <c r="P690" s="432"/>
      <c r="Q690" s="432"/>
      <c r="R690" s="432"/>
    </row>
    <row r="691" spans="2:18" ht="12.75">
      <c r="B691" s="432"/>
      <c r="C691" s="432"/>
      <c r="D691" s="432"/>
      <c r="E691" s="432"/>
      <c r="F691" s="432"/>
      <c r="G691" s="432"/>
      <c r="H691" s="432"/>
      <c r="I691" s="432"/>
      <c r="J691" s="432"/>
      <c r="K691" s="432"/>
      <c r="L691" s="432"/>
      <c r="M691" s="432"/>
      <c r="N691" s="432"/>
      <c r="O691" s="432"/>
      <c r="P691" s="432"/>
      <c r="Q691" s="432"/>
      <c r="R691" s="432"/>
    </row>
    <row r="692" spans="2:18" ht="12.75">
      <c r="B692" s="432"/>
      <c r="C692" s="432"/>
      <c r="D692" s="432"/>
      <c r="E692" s="432"/>
      <c r="F692" s="432"/>
      <c r="G692" s="432"/>
      <c r="H692" s="432"/>
      <c r="I692" s="432"/>
      <c r="J692" s="432"/>
      <c r="K692" s="432"/>
      <c r="L692" s="432"/>
      <c r="M692" s="432"/>
      <c r="N692" s="432"/>
      <c r="O692" s="432"/>
      <c r="P692" s="432"/>
      <c r="Q692" s="432"/>
      <c r="R692" s="432"/>
    </row>
    <row r="693" spans="2:18" ht="12.75">
      <c r="B693" s="432"/>
      <c r="C693" s="432"/>
      <c r="D693" s="432"/>
      <c r="E693" s="432"/>
      <c r="F693" s="432"/>
      <c r="G693" s="432"/>
      <c r="H693" s="432"/>
      <c r="I693" s="432"/>
      <c r="J693" s="432"/>
      <c r="K693" s="432"/>
      <c r="L693" s="432"/>
      <c r="M693" s="432"/>
      <c r="N693" s="432"/>
      <c r="O693" s="432"/>
      <c r="P693" s="432"/>
      <c r="Q693" s="432"/>
      <c r="R693" s="432"/>
    </row>
    <row r="694" spans="2:18" ht="12.75">
      <c r="B694" s="432"/>
      <c r="C694" s="432"/>
      <c r="D694" s="432"/>
      <c r="E694" s="432"/>
      <c r="F694" s="432"/>
      <c r="G694" s="432"/>
      <c r="H694" s="432"/>
      <c r="I694" s="432"/>
      <c r="J694" s="432"/>
      <c r="K694" s="432"/>
      <c r="L694" s="432"/>
      <c r="M694" s="432"/>
      <c r="N694" s="432"/>
      <c r="O694" s="432"/>
      <c r="P694" s="432"/>
      <c r="Q694" s="432"/>
      <c r="R694" s="432"/>
    </row>
    <row r="695" spans="2:18" ht="12.75">
      <c r="B695" s="432"/>
      <c r="C695" s="432"/>
      <c r="D695" s="432"/>
      <c r="E695" s="432"/>
      <c r="F695" s="432"/>
      <c r="G695" s="432"/>
      <c r="H695" s="432"/>
      <c r="I695" s="432"/>
      <c r="J695" s="432"/>
      <c r="K695" s="432"/>
      <c r="L695" s="432"/>
      <c r="M695" s="432"/>
      <c r="N695" s="432"/>
      <c r="O695" s="432"/>
      <c r="P695" s="432"/>
      <c r="Q695" s="432"/>
      <c r="R695" s="432"/>
    </row>
    <row r="696" spans="2:18" ht="12.75">
      <c r="B696" s="432"/>
      <c r="C696" s="432"/>
      <c r="D696" s="432"/>
      <c r="E696" s="432"/>
      <c r="F696" s="432"/>
      <c r="G696" s="432"/>
      <c r="H696" s="432"/>
      <c r="I696" s="432"/>
      <c r="J696" s="432"/>
      <c r="K696" s="432"/>
      <c r="L696" s="432"/>
      <c r="M696" s="432"/>
      <c r="N696" s="432"/>
      <c r="O696" s="432"/>
      <c r="P696" s="432"/>
      <c r="Q696" s="432"/>
      <c r="R696" s="432"/>
    </row>
    <row r="697" spans="2:18" ht="12.75">
      <c r="B697" s="432"/>
      <c r="C697" s="432"/>
      <c r="D697" s="432"/>
      <c r="E697" s="432"/>
      <c r="F697" s="432"/>
      <c r="G697" s="432"/>
      <c r="H697" s="432"/>
      <c r="I697" s="432"/>
      <c r="J697" s="432"/>
      <c r="K697" s="432"/>
      <c r="L697" s="432"/>
      <c r="M697" s="432"/>
      <c r="N697" s="432"/>
      <c r="O697" s="432"/>
      <c r="P697" s="432"/>
      <c r="Q697" s="432"/>
      <c r="R697" s="432"/>
    </row>
    <row r="698" spans="2:18" ht="12.75">
      <c r="B698" s="432"/>
      <c r="C698" s="432"/>
      <c r="D698" s="432"/>
      <c r="E698" s="432"/>
      <c r="F698" s="432"/>
      <c r="G698" s="432"/>
      <c r="H698" s="432"/>
      <c r="I698" s="432"/>
      <c r="J698" s="432"/>
      <c r="K698" s="432"/>
      <c r="L698" s="432"/>
      <c r="M698" s="432"/>
      <c r="N698" s="432"/>
      <c r="O698" s="432"/>
      <c r="P698" s="432"/>
      <c r="Q698" s="432"/>
      <c r="R698" s="432"/>
    </row>
    <row r="699" spans="2:18" ht="12.75">
      <c r="B699" s="432"/>
      <c r="C699" s="432"/>
      <c r="D699" s="432"/>
      <c r="E699" s="432"/>
      <c r="F699" s="432"/>
      <c r="G699" s="432"/>
      <c r="H699" s="432"/>
      <c r="I699" s="432"/>
      <c r="J699" s="432"/>
      <c r="K699" s="432"/>
      <c r="L699" s="432"/>
      <c r="M699" s="432"/>
      <c r="N699" s="432"/>
      <c r="O699" s="432"/>
      <c r="P699" s="432"/>
      <c r="Q699" s="432"/>
      <c r="R699" s="432"/>
    </row>
    <row r="700" spans="2:18" ht="12.75">
      <c r="B700" s="432"/>
      <c r="C700" s="432"/>
      <c r="D700" s="432"/>
      <c r="E700" s="432"/>
      <c r="F700" s="432"/>
      <c r="G700" s="432"/>
      <c r="H700" s="432"/>
      <c r="I700" s="432"/>
      <c r="J700" s="432"/>
      <c r="K700" s="432"/>
      <c r="L700" s="432"/>
      <c r="M700" s="432"/>
      <c r="N700" s="432"/>
      <c r="O700" s="432"/>
      <c r="P700" s="432"/>
      <c r="Q700" s="432"/>
      <c r="R700" s="432"/>
    </row>
    <row r="701" spans="2:18" ht="12.75">
      <c r="B701" s="432"/>
      <c r="C701" s="432"/>
      <c r="D701" s="432"/>
      <c r="E701" s="432"/>
      <c r="F701" s="432"/>
      <c r="G701" s="432"/>
      <c r="H701" s="432"/>
      <c r="I701" s="432"/>
      <c r="J701" s="432"/>
      <c r="K701" s="432"/>
      <c r="L701" s="432"/>
      <c r="M701" s="432"/>
      <c r="N701" s="432"/>
      <c r="O701" s="432"/>
      <c r="P701" s="432"/>
      <c r="Q701" s="432"/>
      <c r="R701" s="432"/>
    </row>
    <row r="702" spans="2:18" ht="12.75">
      <c r="B702" s="432"/>
      <c r="C702" s="432"/>
      <c r="D702" s="432"/>
      <c r="E702" s="432"/>
      <c r="F702" s="432"/>
      <c r="G702" s="432"/>
      <c r="H702" s="432"/>
      <c r="I702" s="432"/>
      <c r="J702" s="432"/>
      <c r="K702" s="432"/>
      <c r="L702" s="432"/>
      <c r="M702" s="432"/>
      <c r="N702" s="432"/>
      <c r="O702" s="432"/>
      <c r="P702" s="432"/>
      <c r="Q702" s="432"/>
      <c r="R702" s="432"/>
    </row>
    <row r="703" spans="2:18" ht="12.75">
      <c r="B703" s="432"/>
      <c r="C703" s="432"/>
      <c r="D703" s="432"/>
      <c r="E703" s="432"/>
      <c r="F703" s="432"/>
      <c r="G703" s="432"/>
      <c r="H703" s="432"/>
      <c r="I703" s="432"/>
      <c r="J703" s="432"/>
      <c r="K703" s="432"/>
      <c r="L703" s="432"/>
      <c r="M703" s="432"/>
      <c r="N703" s="432"/>
      <c r="O703" s="432"/>
      <c r="P703" s="432"/>
      <c r="Q703" s="432"/>
      <c r="R703" s="432"/>
    </row>
    <row r="704" spans="2:18" ht="12.75">
      <c r="B704" s="432"/>
      <c r="C704" s="432"/>
      <c r="D704" s="432"/>
      <c r="E704" s="432"/>
      <c r="F704" s="432"/>
      <c r="G704" s="432"/>
      <c r="H704" s="432"/>
      <c r="I704" s="432"/>
      <c r="J704" s="432"/>
      <c r="K704" s="432"/>
      <c r="L704" s="432"/>
      <c r="M704" s="432"/>
      <c r="N704" s="432"/>
      <c r="O704" s="432"/>
      <c r="P704" s="432"/>
      <c r="Q704" s="432"/>
      <c r="R704" s="432"/>
    </row>
    <row r="705" spans="2:18" ht="12.75">
      <c r="B705" s="432"/>
      <c r="C705" s="432"/>
      <c r="D705" s="432"/>
      <c r="E705" s="432"/>
      <c r="F705" s="432"/>
      <c r="G705" s="432"/>
      <c r="H705" s="432"/>
      <c r="I705" s="432"/>
      <c r="J705" s="432"/>
      <c r="K705" s="432"/>
      <c r="L705" s="432"/>
      <c r="M705" s="432"/>
      <c r="N705" s="432"/>
      <c r="O705" s="432"/>
      <c r="P705" s="432"/>
      <c r="Q705" s="432"/>
      <c r="R705" s="432"/>
    </row>
    <row r="706" spans="2:18" ht="12.75">
      <c r="B706" s="432"/>
      <c r="C706" s="432"/>
      <c r="D706" s="432"/>
      <c r="E706" s="432"/>
      <c r="F706" s="432"/>
      <c r="G706" s="432"/>
      <c r="H706" s="432"/>
      <c r="I706" s="432"/>
      <c r="J706" s="432"/>
      <c r="K706" s="432"/>
      <c r="L706" s="432"/>
      <c r="M706" s="432"/>
      <c r="N706" s="432"/>
      <c r="O706" s="432"/>
      <c r="P706" s="432"/>
      <c r="Q706" s="432"/>
      <c r="R706" s="432"/>
    </row>
    <row r="707" spans="2:18" ht="12.75">
      <c r="B707" s="432"/>
      <c r="C707" s="432"/>
      <c r="D707" s="432"/>
      <c r="E707" s="432"/>
      <c r="F707" s="432"/>
      <c r="G707" s="432"/>
      <c r="H707" s="432"/>
      <c r="I707" s="432"/>
      <c r="J707" s="432"/>
      <c r="K707" s="432"/>
      <c r="L707" s="432"/>
      <c r="M707" s="432"/>
      <c r="N707" s="432"/>
      <c r="O707" s="432"/>
      <c r="P707" s="432"/>
      <c r="Q707" s="432"/>
      <c r="R707" s="432"/>
    </row>
    <row r="708" spans="2:18" ht="12.75">
      <c r="B708" s="432"/>
      <c r="C708" s="432"/>
      <c r="D708" s="432"/>
      <c r="E708" s="432"/>
      <c r="F708" s="432"/>
      <c r="G708" s="432"/>
      <c r="H708" s="432"/>
      <c r="I708" s="432"/>
      <c r="J708" s="432"/>
      <c r="K708" s="432"/>
      <c r="L708" s="432"/>
      <c r="M708" s="432"/>
      <c r="N708" s="432"/>
      <c r="O708" s="432"/>
      <c r="P708" s="432"/>
      <c r="Q708" s="432"/>
      <c r="R708" s="432"/>
    </row>
    <row r="709" spans="2:18" ht="12.75">
      <c r="B709" s="432"/>
      <c r="C709" s="432"/>
      <c r="D709" s="432"/>
      <c r="E709" s="432"/>
      <c r="F709" s="432"/>
      <c r="G709" s="432"/>
      <c r="H709" s="432"/>
      <c r="I709" s="432"/>
      <c r="J709" s="432"/>
      <c r="K709" s="432"/>
      <c r="L709" s="432"/>
      <c r="M709" s="432"/>
      <c r="N709" s="432"/>
      <c r="O709" s="432"/>
      <c r="P709" s="432"/>
      <c r="Q709" s="432"/>
      <c r="R709" s="432"/>
    </row>
    <row r="710" spans="2:18" ht="12.75">
      <c r="B710" s="432"/>
      <c r="C710" s="432"/>
      <c r="D710" s="432"/>
      <c r="E710" s="432"/>
      <c r="F710" s="432"/>
      <c r="G710" s="432"/>
      <c r="H710" s="432"/>
      <c r="I710" s="432"/>
      <c r="J710" s="432"/>
      <c r="K710" s="432"/>
      <c r="L710" s="432"/>
      <c r="M710" s="432"/>
      <c r="N710" s="432"/>
      <c r="O710" s="432"/>
      <c r="P710" s="432"/>
      <c r="Q710" s="432"/>
      <c r="R710" s="432"/>
    </row>
    <row r="711" spans="2:18" ht="12.75">
      <c r="B711" s="432"/>
      <c r="C711" s="432"/>
      <c r="D711" s="432"/>
      <c r="E711" s="432"/>
      <c r="F711" s="432"/>
      <c r="G711" s="432"/>
      <c r="H711" s="432"/>
      <c r="I711" s="432"/>
      <c r="J711" s="432"/>
      <c r="K711" s="432"/>
      <c r="L711" s="432"/>
      <c r="M711" s="432"/>
      <c r="N711" s="432"/>
      <c r="O711" s="432"/>
      <c r="P711" s="432"/>
      <c r="Q711" s="432"/>
      <c r="R711" s="432"/>
    </row>
    <row r="712" spans="2:18" ht="12.75">
      <c r="B712" s="432"/>
      <c r="C712" s="432"/>
      <c r="D712" s="432"/>
      <c r="E712" s="432"/>
      <c r="F712" s="432"/>
      <c r="G712" s="432"/>
      <c r="H712" s="432"/>
      <c r="I712" s="432"/>
      <c r="J712" s="432"/>
      <c r="K712" s="432"/>
      <c r="L712" s="432"/>
      <c r="M712" s="432"/>
      <c r="N712" s="432"/>
      <c r="O712" s="432"/>
      <c r="P712" s="432"/>
      <c r="Q712" s="432"/>
      <c r="R712" s="432"/>
    </row>
    <row r="713" spans="2:18" ht="12.75">
      <c r="B713" s="432"/>
      <c r="C713" s="432"/>
      <c r="D713" s="432"/>
      <c r="E713" s="432"/>
      <c r="F713" s="432"/>
      <c r="G713" s="432"/>
      <c r="H713" s="432"/>
      <c r="I713" s="432"/>
      <c r="J713" s="432"/>
      <c r="K713" s="432"/>
      <c r="L713" s="432"/>
      <c r="M713" s="432"/>
      <c r="N713" s="432"/>
      <c r="O713" s="432"/>
      <c r="P713" s="432"/>
      <c r="Q713" s="432"/>
      <c r="R713" s="432"/>
    </row>
    <row r="714" spans="2:18" ht="12.75">
      <c r="B714" s="432"/>
      <c r="C714" s="432"/>
      <c r="D714" s="432"/>
      <c r="E714" s="432"/>
      <c r="F714" s="432"/>
      <c r="G714" s="432"/>
      <c r="H714" s="432"/>
      <c r="I714" s="432"/>
      <c r="J714" s="432"/>
      <c r="K714" s="432"/>
      <c r="L714" s="432"/>
      <c r="M714" s="432"/>
      <c r="N714" s="432"/>
      <c r="O714" s="432"/>
      <c r="P714" s="432"/>
      <c r="Q714" s="432"/>
      <c r="R714" s="432"/>
    </row>
    <row r="715" spans="2:18" ht="12.75">
      <c r="B715" s="432"/>
      <c r="C715" s="432"/>
      <c r="D715" s="432"/>
      <c r="E715" s="432"/>
      <c r="F715" s="432"/>
      <c r="G715" s="432"/>
      <c r="H715" s="432"/>
      <c r="I715" s="432"/>
      <c r="J715" s="432"/>
      <c r="K715" s="432"/>
      <c r="L715" s="432"/>
      <c r="M715" s="432"/>
      <c r="N715" s="432"/>
      <c r="O715" s="432"/>
      <c r="P715" s="432"/>
      <c r="Q715" s="432"/>
      <c r="R715" s="432"/>
    </row>
    <row r="716" spans="2:18" ht="12.75">
      <c r="B716" s="432"/>
      <c r="C716" s="432"/>
      <c r="D716" s="432"/>
      <c r="E716" s="432"/>
      <c r="F716" s="432"/>
      <c r="G716" s="432"/>
      <c r="H716" s="432"/>
      <c r="I716" s="432"/>
      <c r="J716" s="432"/>
      <c r="K716" s="432"/>
      <c r="L716" s="432"/>
      <c r="M716" s="432"/>
      <c r="N716" s="432"/>
      <c r="O716" s="432"/>
      <c r="P716" s="432"/>
      <c r="Q716" s="432"/>
      <c r="R716" s="432"/>
    </row>
    <row r="717" spans="2:18" ht="12.75">
      <c r="B717" s="432"/>
      <c r="C717" s="432"/>
      <c r="D717" s="432"/>
      <c r="E717" s="432"/>
      <c r="F717" s="432"/>
      <c r="G717" s="432"/>
      <c r="H717" s="432"/>
      <c r="I717" s="432"/>
      <c r="J717" s="432"/>
      <c r="K717" s="432"/>
      <c r="L717" s="432"/>
      <c r="M717" s="432"/>
      <c r="N717" s="432"/>
      <c r="O717" s="432"/>
      <c r="P717" s="432"/>
      <c r="Q717" s="432"/>
      <c r="R717" s="432"/>
    </row>
    <row r="718" spans="2:18" ht="12.75">
      <c r="B718" s="432"/>
      <c r="C718" s="432"/>
      <c r="D718" s="432"/>
      <c r="E718" s="432"/>
      <c r="F718" s="432"/>
      <c r="G718" s="432"/>
      <c r="H718" s="432"/>
      <c r="I718" s="432"/>
      <c r="J718" s="432"/>
      <c r="K718" s="432"/>
      <c r="L718" s="432"/>
      <c r="M718" s="432"/>
      <c r="N718" s="432"/>
      <c r="O718" s="432"/>
      <c r="P718" s="432"/>
      <c r="Q718" s="432"/>
      <c r="R718" s="432"/>
    </row>
    <row r="719" spans="2:18" ht="12.75">
      <c r="B719" s="432"/>
      <c r="C719" s="432"/>
      <c r="D719" s="432"/>
      <c r="E719" s="432"/>
      <c r="F719" s="432"/>
      <c r="G719" s="432"/>
      <c r="H719" s="432"/>
      <c r="I719" s="432"/>
      <c r="J719" s="432"/>
      <c r="K719" s="432"/>
      <c r="L719" s="432"/>
      <c r="M719" s="432"/>
      <c r="N719" s="432"/>
      <c r="O719" s="432"/>
      <c r="P719" s="432"/>
      <c r="Q719" s="432"/>
      <c r="R719" s="432"/>
    </row>
    <row r="720" spans="2:18" ht="12.75">
      <c r="B720" s="432"/>
      <c r="C720" s="432"/>
      <c r="D720" s="432"/>
      <c r="E720" s="432"/>
      <c r="F720" s="432"/>
      <c r="G720" s="432"/>
      <c r="H720" s="432"/>
      <c r="I720" s="432"/>
      <c r="J720" s="432"/>
      <c r="K720" s="432"/>
      <c r="L720" s="432"/>
      <c r="M720" s="432"/>
      <c r="N720" s="432"/>
      <c r="O720" s="432"/>
      <c r="P720" s="432"/>
      <c r="Q720" s="432"/>
      <c r="R720" s="432"/>
    </row>
    <row r="721" spans="2:18" ht="12.75">
      <c r="B721" s="432"/>
      <c r="C721" s="432"/>
      <c r="D721" s="432"/>
      <c r="E721" s="432"/>
      <c r="F721" s="432"/>
      <c r="G721" s="432"/>
      <c r="H721" s="432"/>
      <c r="I721" s="432"/>
      <c r="J721" s="432"/>
      <c r="K721" s="432"/>
      <c r="L721" s="432"/>
      <c r="M721" s="432"/>
      <c r="N721" s="432"/>
      <c r="O721" s="432"/>
      <c r="P721" s="432"/>
      <c r="Q721" s="432"/>
      <c r="R721" s="432"/>
    </row>
  </sheetData>
  <sheetProtection sheet="1" objects="1" scenarios="1" selectLockedCells="1"/>
  <mergeCells count="63">
    <mergeCell ref="C31:P31"/>
    <mergeCell ref="C13:F13"/>
    <mergeCell ref="C21:F21"/>
    <mergeCell ref="G21:J21"/>
    <mergeCell ref="C14:F14"/>
    <mergeCell ref="G14:J14"/>
    <mergeCell ref="C30:P30"/>
    <mergeCell ref="G25:J25"/>
    <mergeCell ref="C26:F26"/>
    <mergeCell ref="G26:J26"/>
    <mergeCell ref="C17:F17"/>
    <mergeCell ref="G17:J17"/>
    <mergeCell ref="C10:F10"/>
    <mergeCell ref="C18:F18"/>
    <mergeCell ref="G18:J18"/>
    <mergeCell ref="M1:N1"/>
    <mergeCell ref="O1:P1"/>
    <mergeCell ref="C8:F8"/>
    <mergeCell ref="G8:J8"/>
    <mergeCell ref="C4:F4"/>
    <mergeCell ref="G4:J4"/>
    <mergeCell ref="C5:F5"/>
    <mergeCell ref="G5:J5"/>
    <mergeCell ref="C6:F6"/>
    <mergeCell ref="G6:J6"/>
    <mergeCell ref="C1:F1"/>
    <mergeCell ref="G1:J1"/>
    <mergeCell ref="C2:F2"/>
    <mergeCell ref="G2:J2"/>
    <mergeCell ref="C3:F3"/>
    <mergeCell ref="G3:J3"/>
    <mergeCell ref="C9:F9"/>
    <mergeCell ref="G9:J9"/>
    <mergeCell ref="G7:J7"/>
    <mergeCell ref="C24:F24"/>
    <mergeCell ref="G24:J24"/>
    <mergeCell ref="C7:F7"/>
    <mergeCell ref="G10:J10"/>
    <mergeCell ref="C19:F19"/>
    <mergeCell ref="G19:J19"/>
    <mergeCell ref="C20:F20"/>
    <mergeCell ref="G20:J20"/>
    <mergeCell ref="C15:F15"/>
    <mergeCell ref="G15:J15"/>
    <mergeCell ref="G13:J13"/>
    <mergeCell ref="C16:F16"/>
    <mergeCell ref="G16:J16"/>
    <mergeCell ref="B1:B31"/>
    <mergeCell ref="C27:F27"/>
    <mergeCell ref="G27:J27"/>
    <mergeCell ref="C28:F28"/>
    <mergeCell ref="G28:J28"/>
    <mergeCell ref="C29:F29"/>
    <mergeCell ref="G29:J29"/>
    <mergeCell ref="C11:F11"/>
    <mergeCell ref="G11:J11"/>
    <mergeCell ref="C12:F12"/>
    <mergeCell ref="G12:J12"/>
    <mergeCell ref="C25:F25"/>
    <mergeCell ref="C22:F22"/>
    <mergeCell ref="G22:J22"/>
    <mergeCell ref="C23:F23"/>
    <mergeCell ref="G23:J23"/>
  </mergeCells>
  <dataValidations count="2">
    <dataValidation type="list" allowBlank="1" showInputMessage="1" showErrorMessage="1" sqref="G2:J29">
      <formula1>INDIRECT($C2)</formula1>
    </dataValidation>
    <dataValidation type="list" allowBlank="1" showInputMessage="1" showErrorMessage="1" sqref="C2:F29">
      <formula1>Searchable_Materials</formula1>
    </dataValidation>
  </dataValidations>
  <printOptions/>
  <pageMargins left="0.7" right="0.7" top="0.75" bottom="0.75" header="0.3" footer="0.3"/>
  <pageSetup horizontalDpi="300" verticalDpi="300" orientation="portrait" scale="55" r:id="rId1"/>
</worksheet>
</file>

<file path=xl/worksheets/sheet4.xml><?xml version="1.0" encoding="utf-8"?>
<worksheet xmlns="http://schemas.openxmlformats.org/spreadsheetml/2006/main" xmlns:r="http://schemas.openxmlformats.org/officeDocument/2006/relationships">
  <dimension ref="B1:AA189"/>
  <sheetViews>
    <sheetView zoomScalePageLayoutView="0" workbookViewId="0" topLeftCell="A1">
      <selection activeCell="C4" sqref="C4:F4"/>
    </sheetView>
  </sheetViews>
  <sheetFormatPr defaultColWidth="9.140625" defaultRowHeight="12.75"/>
  <cols>
    <col min="1" max="1" width="9.140625" style="432" customWidth="1"/>
    <col min="5" max="7" width="9.140625" style="338" customWidth="1"/>
    <col min="8" max="8" width="8.00390625" style="338" customWidth="1"/>
    <col min="9" max="10" width="9.140625" style="338" customWidth="1"/>
    <col min="11" max="11" width="11.57421875" style="338" customWidth="1"/>
    <col min="12" max="12" width="8.00390625" style="338" bestFit="1" customWidth="1"/>
    <col min="13" max="16" width="9.140625" style="338" customWidth="1"/>
    <col min="17" max="17" width="8.00390625" style="338" bestFit="1" customWidth="1"/>
    <col min="18" max="18" width="11.28125" style="338" bestFit="1" customWidth="1"/>
  </cols>
  <sheetData>
    <row r="1" spans="2:27" ht="12.75">
      <c r="B1" s="486" t="s">
        <v>1112</v>
      </c>
      <c r="C1" s="487" t="s">
        <v>1115</v>
      </c>
      <c r="D1" s="487"/>
      <c r="E1" s="487"/>
      <c r="F1" s="487"/>
      <c r="G1" s="487" t="s">
        <v>1116</v>
      </c>
      <c r="H1" s="487"/>
      <c r="I1" s="487"/>
      <c r="J1" s="487"/>
      <c r="K1" s="337" t="s">
        <v>1114</v>
      </c>
      <c r="L1" s="332" t="s">
        <v>717</v>
      </c>
      <c r="M1" s="487" t="s">
        <v>718</v>
      </c>
      <c r="N1" s="487"/>
      <c r="O1" s="487" t="s">
        <v>719</v>
      </c>
      <c r="P1" s="487"/>
      <c r="Q1" s="337" t="s">
        <v>720</v>
      </c>
      <c r="R1" s="333" t="s">
        <v>721</v>
      </c>
      <c r="S1" s="432"/>
      <c r="T1" s="432"/>
      <c r="U1" s="432"/>
      <c r="V1" s="432"/>
      <c r="W1" s="432"/>
      <c r="X1" s="432"/>
      <c r="Y1" s="432"/>
      <c r="Z1" s="432"/>
      <c r="AA1" s="432"/>
    </row>
    <row r="2" spans="2:27" ht="12.75" customHeight="1">
      <c r="B2" s="486"/>
      <c r="C2" s="478" t="s">
        <v>323</v>
      </c>
      <c r="D2" s="478"/>
      <c r="E2" s="478"/>
      <c r="F2" s="478"/>
      <c r="G2" s="478" t="s">
        <v>254</v>
      </c>
      <c r="H2" s="478"/>
      <c r="I2" s="478"/>
      <c r="J2" s="478"/>
      <c r="K2" s="373">
        <f>Constants!$B$103</f>
        <v>6.640674043367795</v>
      </c>
      <c r="L2" s="372">
        <v>1</v>
      </c>
      <c r="M2" s="336">
        <f>IF($G2&gt;0,VLOOKUP($G2,ICE_v2_Summary_Tables!$C$5:ICE_v2_Summary_Tables!$O$412,4,FALSE),0)</f>
        <v>115.1</v>
      </c>
      <c r="N2" s="336"/>
      <c r="O2" s="336">
        <f>IF($G2&gt;0,VLOOKUP($G2,ICE_v2_Summary_Tables!$C$5:ICE_v2_Summary_Tables!$O$412,7,FALSE),0)</f>
        <v>3.93</v>
      </c>
      <c r="P2" s="336"/>
      <c r="Q2" s="343">
        <f aca="true" t="shared" si="0" ref="Q2:Q29">$L2*$K2*$M2</f>
        <v>764.3415823916332</v>
      </c>
      <c r="R2" s="344">
        <f aca="true" t="shared" si="1" ref="R2:R29">$L2*$K2*$O2</f>
        <v>26.097848990435438</v>
      </c>
      <c r="S2" s="432"/>
      <c r="T2" s="432"/>
      <c r="U2" s="432"/>
      <c r="V2" s="432"/>
      <c r="W2" s="432"/>
      <c r="X2" s="432"/>
      <c r="Y2" s="432"/>
      <c r="Z2" s="432"/>
      <c r="AA2" s="432"/>
    </row>
    <row r="3" spans="2:27" ht="12.75">
      <c r="B3" s="486"/>
      <c r="C3" s="478" t="s">
        <v>323</v>
      </c>
      <c r="D3" s="478"/>
      <c r="E3" s="478"/>
      <c r="F3" s="478"/>
      <c r="G3" s="478" t="s">
        <v>387</v>
      </c>
      <c r="H3" s="478"/>
      <c r="I3" s="478"/>
      <c r="J3" s="478"/>
      <c r="K3" s="373">
        <f>Constants!$B$133</f>
        <v>0.4535147392290249</v>
      </c>
      <c r="L3" s="372">
        <v>1</v>
      </c>
      <c r="M3" s="336">
        <f>IF($G3&gt;0,VLOOKUP($G3,ICE_v2_Summary_Tables!$C$5:ICE_v2_Summary_Tables!$O$412,4,FALSE),0)</f>
        <v>83.1</v>
      </c>
      <c r="N3" s="336"/>
      <c r="O3" s="336">
        <f>IF($G3&gt;0,VLOOKUP($G3,ICE_v2_Summary_Tables!$C$5:ICE_v2_Summary_Tables!$O$412,7,FALSE),0)</f>
        <v>2.04</v>
      </c>
      <c r="P3" s="336"/>
      <c r="Q3" s="343">
        <f t="shared" si="0"/>
        <v>37.687074829931966</v>
      </c>
      <c r="R3" s="344">
        <f t="shared" si="1"/>
        <v>0.9251700680272108</v>
      </c>
      <c r="S3" s="432"/>
      <c r="T3" s="432"/>
      <c r="U3" s="432"/>
      <c r="V3" s="432"/>
      <c r="W3" s="432"/>
      <c r="X3" s="432"/>
      <c r="Y3" s="432"/>
      <c r="Z3" s="432"/>
      <c r="AA3" s="432"/>
    </row>
    <row r="4" spans="2:27" ht="12.75">
      <c r="B4" s="486"/>
      <c r="C4" s="478" t="s">
        <v>429</v>
      </c>
      <c r="D4" s="478"/>
      <c r="E4" s="478"/>
      <c r="F4" s="478"/>
      <c r="G4" s="478" t="s">
        <v>449</v>
      </c>
      <c r="H4" s="478"/>
      <c r="I4" s="478"/>
      <c r="J4" s="478"/>
      <c r="K4" s="373">
        <f>Constants!$B$204</f>
        <v>5.7985999999999995</v>
      </c>
      <c r="L4" s="372">
        <v>1</v>
      </c>
      <c r="M4" s="336">
        <f>IF($G4&gt;0,VLOOKUP($G4,ICE_v2_Summary_Tables!$C$5:ICE_v2_Summary_Tables!$O$412,4,FALSE),0)</f>
        <v>10.4</v>
      </c>
      <c r="N4" s="336"/>
      <c r="O4" s="336">
        <f>IF($G4&gt;0,VLOOKUP($G4,ICE_v2_Summary_Tables!$C$5:ICE_v2_Summary_Tables!$O$412,7,FALSE),0)</f>
        <v>0.23</v>
      </c>
      <c r="P4" s="336"/>
      <c r="Q4" s="343">
        <f t="shared" si="0"/>
        <v>60.30544</v>
      </c>
      <c r="R4" s="344">
        <f t="shared" si="1"/>
        <v>1.333678</v>
      </c>
      <c r="S4" s="432"/>
      <c r="T4" s="432"/>
      <c r="U4" s="432"/>
      <c r="V4" s="432"/>
      <c r="W4" s="432"/>
      <c r="X4" s="432"/>
      <c r="Y4" s="432"/>
      <c r="Z4" s="432"/>
      <c r="AA4" s="432"/>
    </row>
    <row r="5" spans="2:27" ht="12.75">
      <c r="B5" s="486"/>
      <c r="C5" s="478" t="s">
        <v>169</v>
      </c>
      <c r="D5" s="478"/>
      <c r="E5" s="478"/>
      <c r="F5" s="478"/>
      <c r="G5" s="478" t="s">
        <v>679</v>
      </c>
      <c r="H5" s="478"/>
      <c r="I5" s="478"/>
      <c r="J5" s="478"/>
      <c r="K5" s="373">
        <f>Constants!$B$186</f>
        <v>0.2580634846616743</v>
      </c>
      <c r="L5" s="372">
        <v>1</v>
      </c>
      <c r="M5" s="336">
        <f>IF($G5&gt;0,VLOOKUP($G5,ICE_v2_Summary_Tables!$C$5:ICE_v2_Summary_Tables!$O$412,4,FALSE),0)</f>
        <v>25</v>
      </c>
      <c r="N5" s="336"/>
      <c r="O5" s="336">
        <f>IF($G5&gt;0,VLOOKUP($G5,ICE_v2_Summary_Tables!$C$5:ICE_v2_Summary_Tables!$O$412,7,FALSE),0)</f>
        <v>1.91</v>
      </c>
      <c r="P5" s="336"/>
      <c r="Q5" s="343">
        <f t="shared" si="0"/>
        <v>6.451587116541857</v>
      </c>
      <c r="R5" s="344">
        <f t="shared" si="1"/>
        <v>0.49290125570379784</v>
      </c>
      <c r="S5" s="432"/>
      <c r="T5" s="432"/>
      <c r="U5" s="432"/>
      <c r="V5" s="432"/>
      <c r="W5" s="432"/>
      <c r="X5" s="432"/>
      <c r="Y5" s="432"/>
      <c r="Z5" s="432"/>
      <c r="AA5" s="432"/>
    </row>
    <row r="6" spans="2:27" ht="12.75">
      <c r="B6" s="486"/>
      <c r="C6" s="478" t="s">
        <v>75</v>
      </c>
      <c r="D6" s="478"/>
      <c r="E6" s="478"/>
      <c r="F6" s="478"/>
      <c r="G6" s="478" t="s">
        <v>687</v>
      </c>
      <c r="H6" s="478"/>
      <c r="I6" s="478"/>
      <c r="J6" s="478"/>
      <c r="K6" s="373">
        <f>Constants!$B$172</f>
        <v>1.4958182201605958</v>
      </c>
      <c r="L6" s="372">
        <v>1</v>
      </c>
      <c r="M6" s="336">
        <f>IF($G6&gt;0,VLOOKUP($G6,ICE_v2_Summary_Tables!$C$5:ICE_v2_Summary_Tables!$O$412,4,FALSE),0)</f>
        <v>91</v>
      </c>
      <c r="N6" s="336"/>
      <c r="O6" s="336">
        <f>IF($G6&gt;0,VLOOKUP($G6,ICE_v2_Summary_Tables!$C$5:ICE_v2_Summary_Tables!$O$412,7,FALSE),0)</f>
        <v>2.66</v>
      </c>
      <c r="P6" s="336"/>
      <c r="Q6" s="343">
        <f t="shared" si="0"/>
        <v>136.1194580346142</v>
      </c>
      <c r="R6" s="344">
        <f t="shared" si="1"/>
        <v>3.9788764656271853</v>
      </c>
      <c r="S6" s="432"/>
      <c r="T6" s="432"/>
      <c r="U6" s="432"/>
      <c r="V6" s="432"/>
      <c r="W6" s="432"/>
      <c r="X6" s="432"/>
      <c r="Y6" s="432"/>
      <c r="Z6" s="432"/>
      <c r="AA6" s="432"/>
    </row>
    <row r="7" spans="2:27" ht="12.75">
      <c r="B7" s="486"/>
      <c r="C7" s="478" t="s">
        <v>190</v>
      </c>
      <c r="D7" s="478"/>
      <c r="E7" s="478"/>
      <c r="F7" s="478"/>
      <c r="G7" s="478" t="s">
        <v>596</v>
      </c>
      <c r="H7" s="478"/>
      <c r="I7" s="478"/>
      <c r="J7" s="478"/>
      <c r="K7" s="373">
        <f>Constants!$B$158</f>
        <v>19.511880519738355</v>
      </c>
      <c r="L7" s="372">
        <v>1</v>
      </c>
      <c r="M7" s="336">
        <f>IF($G7&gt;0,VLOOKUP($G7,ICE_v2_Summary_Tables!$C$5:ICE_v2_Summary_Tables!$O$412,4,FALSE),0)</f>
        <v>20.1</v>
      </c>
      <c r="N7" s="336"/>
      <c r="O7" s="336">
        <f>IF($G7&gt;0,VLOOKUP($G7,ICE_v2_Summary_Tables!$C$5:ICE_v2_Summary_Tables!$O$412,7,FALSE),0)</f>
        <v>1.37</v>
      </c>
      <c r="P7" s="336"/>
      <c r="Q7" s="343">
        <f t="shared" si="0"/>
        <v>392.188798446741</v>
      </c>
      <c r="R7" s="344">
        <f t="shared" si="1"/>
        <v>26.731276312041548</v>
      </c>
      <c r="S7" s="432"/>
      <c r="T7" s="432"/>
      <c r="U7" s="432"/>
      <c r="V7" s="432"/>
      <c r="W7" s="432"/>
      <c r="X7" s="432"/>
      <c r="Y7" s="432"/>
      <c r="Z7" s="432"/>
      <c r="AA7" s="432"/>
    </row>
    <row r="8" spans="2:27" ht="12.75">
      <c r="B8" s="486"/>
      <c r="C8" s="478" t="s">
        <v>728</v>
      </c>
      <c r="D8" s="478"/>
      <c r="E8" s="478"/>
      <c r="F8" s="478"/>
      <c r="G8" s="478" t="s">
        <v>1083</v>
      </c>
      <c r="H8" s="478"/>
      <c r="I8" s="478"/>
      <c r="J8" s="478"/>
      <c r="K8" s="373">
        <f>Constants!B294</f>
        <v>118.26086956521738</v>
      </c>
      <c r="L8" s="372">
        <v>1</v>
      </c>
      <c r="M8" s="336">
        <f>IF($G8&gt;0,VLOOKUP($G8,ICE_v2_Summary_Tables!$C$5:ICE_v2_Summary_Tables!$O$412,4,FALSE),0)</f>
        <v>3.6</v>
      </c>
      <c r="N8" s="336"/>
      <c r="O8" s="336">
        <f>IF($G8&gt;0,VLOOKUP($G8,ICE_v2_Summary_Tables!$C$5:ICE_v2_Summary_Tables!$O$412,7,FALSE),0)</f>
        <v>0.47</v>
      </c>
      <c r="P8" s="336"/>
      <c r="Q8" s="343">
        <f t="shared" si="0"/>
        <v>425.73913043478257</v>
      </c>
      <c r="R8" s="344">
        <f t="shared" si="1"/>
        <v>55.58260869565216</v>
      </c>
      <c r="S8" s="432"/>
      <c r="T8" s="432"/>
      <c r="U8" s="432"/>
      <c r="V8" s="432"/>
      <c r="W8" s="432"/>
      <c r="X8" s="432"/>
      <c r="Y8" s="432"/>
      <c r="Z8" s="432"/>
      <c r="AA8" s="432"/>
    </row>
    <row r="9" spans="2:27" ht="12.75">
      <c r="B9" s="486"/>
      <c r="C9" s="478" t="s">
        <v>44</v>
      </c>
      <c r="D9" s="478"/>
      <c r="E9" s="478"/>
      <c r="F9" s="478"/>
      <c r="G9" s="478"/>
      <c r="H9" s="478"/>
      <c r="I9" s="478"/>
      <c r="J9" s="478"/>
      <c r="K9" s="373"/>
      <c r="L9" s="372"/>
      <c r="M9" s="336">
        <f>IF($G9&gt;0,VLOOKUP($G9,ICE_v2_Summary_Tables!$C$5:ICE_v2_Summary_Tables!$O$412,4,FALSE),0)</f>
        <v>0</v>
      </c>
      <c r="N9" s="336"/>
      <c r="O9" s="336">
        <f>IF($G9&gt;0,VLOOKUP($G9,ICE_v2_Summary_Tables!$C$5:ICE_v2_Summary_Tables!$O$412,7,FALSE),0)</f>
        <v>0</v>
      </c>
      <c r="P9" s="336"/>
      <c r="Q9" s="343">
        <f t="shared" si="0"/>
        <v>0</v>
      </c>
      <c r="R9" s="344">
        <f t="shared" si="1"/>
        <v>0</v>
      </c>
      <c r="S9" s="432"/>
      <c r="T9" s="432"/>
      <c r="U9" s="432"/>
      <c r="V9" s="432"/>
      <c r="W9" s="432"/>
      <c r="X9" s="432"/>
      <c r="Y9" s="432"/>
      <c r="Z9" s="432"/>
      <c r="AA9" s="432"/>
    </row>
    <row r="10" spans="2:27" ht="12.75">
      <c r="B10" s="486"/>
      <c r="C10" s="478"/>
      <c r="D10" s="478"/>
      <c r="E10" s="478"/>
      <c r="F10" s="478"/>
      <c r="G10" s="478"/>
      <c r="H10" s="478"/>
      <c r="I10" s="478"/>
      <c r="J10" s="478"/>
      <c r="K10" s="373"/>
      <c r="L10" s="372"/>
      <c r="M10" s="336">
        <f>IF($G10&gt;0,VLOOKUP($G10,ICE_v2_Summary_Tables!$C$5:ICE_v2_Summary_Tables!$O$412,4,FALSE),0)</f>
        <v>0</v>
      </c>
      <c r="N10" s="336"/>
      <c r="O10" s="336">
        <f>IF($G10&gt;0,VLOOKUP($G10,ICE_v2_Summary_Tables!$C$5:ICE_v2_Summary_Tables!$O$412,7,FALSE),0)</f>
        <v>0</v>
      </c>
      <c r="P10" s="336"/>
      <c r="Q10" s="343">
        <f t="shared" si="0"/>
        <v>0</v>
      </c>
      <c r="R10" s="344">
        <f t="shared" si="1"/>
        <v>0</v>
      </c>
      <c r="S10" s="432"/>
      <c r="T10" s="432"/>
      <c r="U10" s="432"/>
      <c r="V10" s="432"/>
      <c r="W10" s="432"/>
      <c r="X10" s="432"/>
      <c r="Y10" s="432"/>
      <c r="Z10" s="432"/>
      <c r="AA10" s="432"/>
    </row>
    <row r="11" spans="2:27" ht="12.75">
      <c r="B11" s="486"/>
      <c r="C11" s="478"/>
      <c r="D11" s="478"/>
      <c r="E11" s="478"/>
      <c r="F11" s="478"/>
      <c r="G11" s="478"/>
      <c r="H11" s="478"/>
      <c r="I11" s="478"/>
      <c r="J11" s="478"/>
      <c r="K11" s="373"/>
      <c r="L11" s="372"/>
      <c r="M11" s="336">
        <f>IF($G11&gt;0,VLOOKUP($G11,ICE_v2_Summary_Tables!$C$5:ICE_v2_Summary_Tables!$O$412,4,FALSE),0)</f>
        <v>0</v>
      </c>
      <c r="N11" s="336"/>
      <c r="O11" s="336">
        <f>IF($G11&gt;0,VLOOKUP($G11,ICE_v2_Summary_Tables!$C$5:ICE_v2_Summary_Tables!$O$412,7,FALSE),0)</f>
        <v>0</v>
      </c>
      <c r="P11" s="336"/>
      <c r="Q11" s="343">
        <f t="shared" si="0"/>
        <v>0</v>
      </c>
      <c r="R11" s="344">
        <f t="shared" si="1"/>
        <v>0</v>
      </c>
      <c r="S11" s="432"/>
      <c r="T11" s="432"/>
      <c r="U11" s="432"/>
      <c r="V11" s="432"/>
      <c r="W11" s="432"/>
      <c r="X11" s="432"/>
      <c r="Y11" s="432"/>
      <c r="Z11" s="432"/>
      <c r="AA11" s="432"/>
    </row>
    <row r="12" spans="2:27" ht="12.75">
      <c r="B12" s="486"/>
      <c r="C12" s="478"/>
      <c r="D12" s="478"/>
      <c r="E12" s="478"/>
      <c r="F12" s="478"/>
      <c r="G12" s="478"/>
      <c r="H12" s="478"/>
      <c r="I12" s="478"/>
      <c r="J12" s="478"/>
      <c r="K12" s="373"/>
      <c r="L12" s="372"/>
      <c r="M12" s="336">
        <f>IF($G12&gt;0,VLOOKUP($G12,ICE_v2_Summary_Tables!$C$5:ICE_v2_Summary_Tables!$O$412,4,FALSE),0)</f>
        <v>0</v>
      </c>
      <c r="N12" s="336"/>
      <c r="O12" s="336">
        <f>IF($G12&gt;0,VLOOKUP($G12,ICE_v2_Summary_Tables!$C$5:ICE_v2_Summary_Tables!$O$412,7,FALSE),0)</f>
        <v>0</v>
      </c>
      <c r="P12" s="336"/>
      <c r="Q12" s="343">
        <f t="shared" si="0"/>
        <v>0</v>
      </c>
      <c r="R12" s="344">
        <f t="shared" si="1"/>
        <v>0</v>
      </c>
      <c r="S12" s="432"/>
      <c r="T12" s="432"/>
      <c r="U12" s="432"/>
      <c r="V12" s="432"/>
      <c r="W12" s="432"/>
      <c r="X12" s="432"/>
      <c r="Y12" s="432"/>
      <c r="Z12" s="432"/>
      <c r="AA12" s="432"/>
    </row>
    <row r="13" spans="2:27" ht="12.75">
      <c r="B13" s="486"/>
      <c r="C13" s="478"/>
      <c r="D13" s="478"/>
      <c r="E13" s="478"/>
      <c r="F13" s="478"/>
      <c r="G13" s="478"/>
      <c r="H13" s="478"/>
      <c r="I13" s="478"/>
      <c r="J13" s="478"/>
      <c r="K13" s="373"/>
      <c r="L13" s="372"/>
      <c r="M13" s="336">
        <f>IF($G13&gt;0,VLOOKUP($G13,ICE_v2_Summary_Tables!$C$5:ICE_v2_Summary_Tables!$O$412,4,FALSE),0)</f>
        <v>0</v>
      </c>
      <c r="N13" s="336"/>
      <c r="O13" s="336">
        <f>IF($G13&gt;0,VLOOKUP($G13,ICE_v2_Summary_Tables!$C$5:ICE_v2_Summary_Tables!$O$412,7,FALSE),0)</f>
        <v>0</v>
      </c>
      <c r="P13" s="336"/>
      <c r="Q13" s="343">
        <f t="shared" si="0"/>
        <v>0</v>
      </c>
      <c r="R13" s="344">
        <f t="shared" si="1"/>
        <v>0</v>
      </c>
      <c r="S13" s="432"/>
      <c r="T13" s="432"/>
      <c r="U13" s="432"/>
      <c r="V13" s="432"/>
      <c r="W13" s="432"/>
      <c r="X13" s="432"/>
      <c r="Y13" s="432"/>
      <c r="Z13" s="432"/>
      <c r="AA13" s="432"/>
    </row>
    <row r="14" spans="2:27" ht="12.75">
      <c r="B14" s="486"/>
      <c r="C14" s="478"/>
      <c r="D14" s="478"/>
      <c r="E14" s="478"/>
      <c r="F14" s="478"/>
      <c r="G14" s="478"/>
      <c r="H14" s="478"/>
      <c r="I14" s="478"/>
      <c r="J14" s="478"/>
      <c r="K14" s="373"/>
      <c r="L14" s="372"/>
      <c r="M14" s="336">
        <f>IF($G14&gt;0,VLOOKUP($G14,ICE_v2_Summary_Tables!$C$5:ICE_v2_Summary_Tables!$O$412,4,FALSE),0)</f>
        <v>0</v>
      </c>
      <c r="N14" s="336"/>
      <c r="O14" s="336">
        <f>IF($G14&gt;0,VLOOKUP($G14,ICE_v2_Summary_Tables!$C$5:ICE_v2_Summary_Tables!$O$412,7,FALSE),0)</f>
        <v>0</v>
      </c>
      <c r="P14" s="336"/>
      <c r="Q14" s="343">
        <f t="shared" si="0"/>
        <v>0</v>
      </c>
      <c r="R14" s="344">
        <f t="shared" si="1"/>
        <v>0</v>
      </c>
      <c r="S14" s="432"/>
      <c r="T14" s="432"/>
      <c r="U14" s="432"/>
      <c r="V14" s="432"/>
      <c r="W14" s="432"/>
      <c r="X14" s="432"/>
      <c r="Y14" s="432"/>
      <c r="Z14" s="432"/>
      <c r="AA14" s="432"/>
    </row>
    <row r="15" spans="2:27" ht="12.75">
      <c r="B15" s="486"/>
      <c r="C15" s="478"/>
      <c r="D15" s="478"/>
      <c r="E15" s="478"/>
      <c r="F15" s="478"/>
      <c r="G15" s="478"/>
      <c r="H15" s="478"/>
      <c r="I15" s="478"/>
      <c r="J15" s="478"/>
      <c r="K15" s="373"/>
      <c r="L15" s="372"/>
      <c r="M15" s="336">
        <f>IF($G15&gt;0,VLOOKUP($G15,ICE_v2_Summary_Tables!$C$5:ICE_v2_Summary_Tables!$O$412,4,FALSE),0)</f>
        <v>0</v>
      </c>
      <c r="N15" s="336"/>
      <c r="O15" s="336">
        <f>IF($G15&gt;0,VLOOKUP($G15,ICE_v2_Summary_Tables!$C$5:ICE_v2_Summary_Tables!$O$412,7,FALSE),0)</f>
        <v>0</v>
      </c>
      <c r="P15" s="336"/>
      <c r="Q15" s="343">
        <f t="shared" si="0"/>
        <v>0</v>
      </c>
      <c r="R15" s="344">
        <f t="shared" si="1"/>
        <v>0</v>
      </c>
      <c r="S15" s="432"/>
      <c r="T15" s="432"/>
      <c r="U15" s="432"/>
      <c r="V15" s="432"/>
      <c r="W15" s="432"/>
      <c r="X15" s="432"/>
      <c r="Y15" s="432"/>
      <c r="Z15" s="432"/>
      <c r="AA15" s="432"/>
    </row>
    <row r="16" spans="2:27" ht="12.75">
      <c r="B16" s="486"/>
      <c r="C16" s="478"/>
      <c r="D16" s="478"/>
      <c r="E16" s="478"/>
      <c r="F16" s="478"/>
      <c r="G16" s="478"/>
      <c r="H16" s="478"/>
      <c r="I16" s="478"/>
      <c r="J16" s="478"/>
      <c r="K16" s="373"/>
      <c r="L16" s="372"/>
      <c r="M16" s="336">
        <f>IF($G16&gt;0,VLOOKUP($G16,ICE_v2_Summary_Tables!$C$5:ICE_v2_Summary_Tables!$O$412,4,FALSE),0)</f>
        <v>0</v>
      </c>
      <c r="N16" s="336"/>
      <c r="O16" s="336">
        <f>IF($G16&gt;0,VLOOKUP($G16,ICE_v2_Summary_Tables!$C$5:ICE_v2_Summary_Tables!$O$412,7,FALSE),0)</f>
        <v>0</v>
      </c>
      <c r="P16" s="336"/>
      <c r="Q16" s="343">
        <f t="shared" si="0"/>
        <v>0</v>
      </c>
      <c r="R16" s="344">
        <f t="shared" si="1"/>
        <v>0</v>
      </c>
      <c r="S16" s="432"/>
      <c r="T16" s="432"/>
      <c r="U16" s="432"/>
      <c r="V16" s="432"/>
      <c r="W16" s="432"/>
      <c r="X16" s="432"/>
      <c r="Y16" s="432"/>
      <c r="Z16" s="432"/>
      <c r="AA16" s="432"/>
    </row>
    <row r="17" spans="2:27" ht="12.75">
      <c r="B17" s="486"/>
      <c r="C17" s="478"/>
      <c r="D17" s="478"/>
      <c r="E17" s="478"/>
      <c r="F17" s="478"/>
      <c r="G17" s="478"/>
      <c r="H17" s="478"/>
      <c r="I17" s="478"/>
      <c r="J17" s="478"/>
      <c r="K17" s="373"/>
      <c r="L17" s="372"/>
      <c r="M17" s="336">
        <f>IF($G17&gt;0,VLOOKUP($G17,ICE_v2_Summary_Tables!$C$5:ICE_v2_Summary_Tables!$O$412,4,FALSE),0)</f>
        <v>0</v>
      </c>
      <c r="N17" s="336"/>
      <c r="O17" s="336">
        <f>IF($G17&gt;0,VLOOKUP($G17,ICE_v2_Summary_Tables!$C$5:ICE_v2_Summary_Tables!$O$412,7,FALSE),0)</f>
        <v>0</v>
      </c>
      <c r="P17" s="336"/>
      <c r="Q17" s="343">
        <f t="shared" si="0"/>
        <v>0</v>
      </c>
      <c r="R17" s="344">
        <f t="shared" si="1"/>
        <v>0</v>
      </c>
      <c r="S17" s="432"/>
      <c r="T17" s="432"/>
      <c r="U17" s="432"/>
      <c r="V17" s="432"/>
      <c r="W17" s="432"/>
      <c r="X17" s="432"/>
      <c r="Y17" s="432"/>
      <c r="Z17" s="432"/>
      <c r="AA17" s="432"/>
    </row>
    <row r="18" spans="2:27" ht="12.75">
      <c r="B18" s="486"/>
      <c r="C18" s="478"/>
      <c r="D18" s="478"/>
      <c r="E18" s="478"/>
      <c r="F18" s="478"/>
      <c r="G18" s="478"/>
      <c r="H18" s="478"/>
      <c r="I18" s="478"/>
      <c r="J18" s="478"/>
      <c r="K18" s="373"/>
      <c r="L18" s="372"/>
      <c r="M18" s="336">
        <f>IF($G18&gt;0,VLOOKUP($G18,ICE_v2_Summary_Tables!$C$5:ICE_v2_Summary_Tables!$O$412,4,FALSE),0)</f>
        <v>0</v>
      </c>
      <c r="N18" s="336"/>
      <c r="O18" s="336">
        <f>IF($G18&gt;0,VLOOKUP($G18,ICE_v2_Summary_Tables!$C$5:ICE_v2_Summary_Tables!$O$412,7,FALSE),0)</f>
        <v>0</v>
      </c>
      <c r="P18" s="336"/>
      <c r="Q18" s="343">
        <f t="shared" si="0"/>
        <v>0</v>
      </c>
      <c r="R18" s="344">
        <f t="shared" si="1"/>
        <v>0</v>
      </c>
      <c r="S18" s="432"/>
      <c r="T18" s="432"/>
      <c r="U18" s="432"/>
      <c r="V18" s="432"/>
      <c r="W18" s="432"/>
      <c r="X18" s="432"/>
      <c r="Y18" s="432"/>
      <c r="Z18" s="432"/>
      <c r="AA18" s="432"/>
    </row>
    <row r="19" spans="2:27" ht="12.75">
      <c r="B19" s="486"/>
      <c r="C19" s="478"/>
      <c r="D19" s="478"/>
      <c r="E19" s="478"/>
      <c r="F19" s="478"/>
      <c r="G19" s="478"/>
      <c r="H19" s="478"/>
      <c r="I19" s="478"/>
      <c r="J19" s="478"/>
      <c r="K19" s="373"/>
      <c r="L19" s="372"/>
      <c r="M19" s="336">
        <f>IF($G19&gt;0,VLOOKUP($G19,ICE_v2_Summary_Tables!$C$5:ICE_v2_Summary_Tables!$O$412,4,FALSE),0)</f>
        <v>0</v>
      </c>
      <c r="N19" s="336"/>
      <c r="O19" s="336">
        <f>IF($G19&gt;0,VLOOKUP($G19,ICE_v2_Summary_Tables!$C$5:ICE_v2_Summary_Tables!$O$412,7,FALSE),0)</f>
        <v>0</v>
      </c>
      <c r="P19" s="336"/>
      <c r="Q19" s="343">
        <f t="shared" si="0"/>
        <v>0</v>
      </c>
      <c r="R19" s="344">
        <f t="shared" si="1"/>
        <v>0</v>
      </c>
      <c r="S19" s="432"/>
      <c r="T19" s="432"/>
      <c r="U19" s="432"/>
      <c r="V19" s="432"/>
      <c r="W19" s="432"/>
      <c r="X19" s="432"/>
      <c r="Y19" s="432"/>
      <c r="Z19" s="432"/>
      <c r="AA19" s="432"/>
    </row>
    <row r="20" spans="2:27" ht="12.75">
      <c r="B20" s="486"/>
      <c r="C20" s="478"/>
      <c r="D20" s="478"/>
      <c r="E20" s="478"/>
      <c r="F20" s="478"/>
      <c r="G20" s="478"/>
      <c r="H20" s="478"/>
      <c r="I20" s="478"/>
      <c r="J20" s="478"/>
      <c r="K20" s="373"/>
      <c r="L20" s="372"/>
      <c r="M20" s="336">
        <f>IF($G20&gt;0,VLOOKUP($G20,ICE_v2_Summary_Tables!$C$5:ICE_v2_Summary_Tables!$O$412,4,FALSE),0)</f>
        <v>0</v>
      </c>
      <c r="N20" s="336"/>
      <c r="O20" s="336">
        <f>IF($G20&gt;0,VLOOKUP($G20,ICE_v2_Summary_Tables!$C$5:ICE_v2_Summary_Tables!$O$412,7,FALSE),0)</f>
        <v>0</v>
      </c>
      <c r="P20" s="336"/>
      <c r="Q20" s="343">
        <f t="shared" si="0"/>
        <v>0</v>
      </c>
      <c r="R20" s="344">
        <f t="shared" si="1"/>
        <v>0</v>
      </c>
      <c r="S20" s="432"/>
      <c r="T20" s="432"/>
      <c r="U20" s="432"/>
      <c r="V20" s="432"/>
      <c r="W20" s="432"/>
      <c r="X20" s="432"/>
      <c r="Y20" s="432"/>
      <c r="Z20" s="432"/>
      <c r="AA20" s="432"/>
    </row>
    <row r="21" spans="2:27" ht="12.75">
      <c r="B21" s="486"/>
      <c r="C21" s="478"/>
      <c r="D21" s="478"/>
      <c r="E21" s="478"/>
      <c r="F21" s="478"/>
      <c r="G21" s="478"/>
      <c r="H21" s="478"/>
      <c r="I21" s="478"/>
      <c r="J21" s="478"/>
      <c r="K21" s="373"/>
      <c r="L21" s="372"/>
      <c r="M21" s="336">
        <f>IF($G21&gt;0,VLOOKUP($G21,ICE_v2_Summary_Tables!$C$5:ICE_v2_Summary_Tables!$O$412,4,FALSE),0)</f>
        <v>0</v>
      </c>
      <c r="N21" s="336"/>
      <c r="O21" s="336">
        <f>IF($G21&gt;0,VLOOKUP($G21,ICE_v2_Summary_Tables!$C$5:ICE_v2_Summary_Tables!$O$412,7,FALSE),0)</f>
        <v>0</v>
      </c>
      <c r="P21" s="336"/>
      <c r="Q21" s="343">
        <f t="shared" si="0"/>
        <v>0</v>
      </c>
      <c r="R21" s="344">
        <f t="shared" si="1"/>
        <v>0</v>
      </c>
      <c r="S21" s="432"/>
      <c r="T21" s="432"/>
      <c r="U21" s="432"/>
      <c r="V21" s="432"/>
      <c r="W21" s="432"/>
      <c r="X21" s="432"/>
      <c r="Y21" s="432"/>
      <c r="Z21" s="432"/>
      <c r="AA21" s="432"/>
    </row>
    <row r="22" spans="2:27" ht="12.75">
      <c r="B22" s="486"/>
      <c r="C22" s="478"/>
      <c r="D22" s="478"/>
      <c r="E22" s="478"/>
      <c r="F22" s="478"/>
      <c r="G22" s="478"/>
      <c r="H22" s="478"/>
      <c r="I22" s="478"/>
      <c r="J22" s="478"/>
      <c r="K22" s="373"/>
      <c r="L22" s="372"/>
      <c r="M22" s="336">
        <f>IF($G22&gt;0,VLOOKUP($G22,ICE_v2_Summary_Tables!$C$5:ICE_v2_Summary_Tables!$O$412,4,FALSE),0)</f>
        <v>0</v>
      </c>
      <c r="N22" s="336"/>
      <c r="O22" s="336">
        <f>IF($G22&gt;0,VLOOKUP($G22,ICE_v2_Summary_Tables!$C$5:ICE_v2_Summary_Tables!$O$412,7,FALSE),0)</f>
        <v>0</v>
      </c>
      <c r="P22" s="336"/>
      <c r="Q22" s="343">
        <f t="shared" si="0"/>
        <v>0</v>
      </c>
      <c r="R22" s="344">
        <f t="shared" si="1"/>
        <v>0</v>
      </c>
      <c r="S22" s="432"/>
      <c r="T22" s="432"/>
      <c r="U22" s="432"/>
      <c r="V22" s="432"/>
      <c r="W22" s="432"/>
      <c r="X22" s="432"/>
      <c r="Y22" s="432"/>
      <c r="Z22" s="432"/>
      <c r="AA22" s="432"/>
    </row>
    <row r="23" spans="2:27" ht="12.75">
      <c r="B23" s="486"/>
      <c r="C23" s="478"/>
      <c r="D23" s="478"/>
      <c r="E23" s="478"/>
      <c r="F23" s="478"/>
      <c r="G23" s="478"/>
      <c r="H23" s="478"/>
      <c r="I23" s="478"/>
      <c r="J23" s="478"/>
      <c r="K23" s="373"/>
      <c r="L23" s="372"/>
      <c r="M23" s="336">
        <f>IF($G23&gt;0,VLOOKUP($G23,ICE_v2_Summary_Tables!$C$5:ICE_v2_Summary_Tables!$O$412,4,FALSE),0)</f>
        <v>0</v>
      </c>
      <c r="N23" s="336"/>
      <c r="O23" s="336">
        <f>IF($G23&gt;0,VLOOKUP($G23,ICE_v2_Summary_Tables!$C$5:ICE_v2_Summary_Tables!$O$412,7,FALSE),0)</f>
        <v>0</v>
      </c>
      <c r="P23" s="336"/>
      <c r="Q23" s="343">
        <f t="shared" si="0"/>
        <v>0</v>
      </c>
      <c r="R23" s="344">
        <f t="shared" si="1"/>
        <v>0</v>
      </c>
      <c r="S23" s="432"/>
      <c r="T23" s="432"/>
      <c r="U23" s="432"/>
      <c r="V23" s="432"/>
      <c r="W23" s="432"/>
      <c r="X23" s="432"/>
      <c r="Y23" s="432"/>
      <c r="Z23" s="432"/>
      <c r="AA23" s="432"/>
    </row>
    <row r="24" spans="2:27" ht="12.75">
      <c r="B24" s="486"/>
      <c r="C24" s="478"/>
      <c r="D24" s="478"/>
      <c r="E24" s="478"/>
      <c r="F24" s="478"/>
      <c r="G24" s="478"/>
      <c r="H24" s="478"/>
      <c r="I24" s="478"/>
      <c r="J24" s="478"/>
      <c r="K24" s="373"/>
      <c r="L24" s="372"/>
      <c r="M24" s="336">
        <f>IF($G24&gt;0,VLOOKUP($G24,ICE_v2_Summary_Tables!$C$5:ICE_v2_Summary_Tables!$O$412,4,FALSE),0)</f>
        <v>0</v>
      </c>
      <c r="N24" s="336"/>
      <c r="O24" s="336">
        <f>IF($G24&gt;0,VLOOKUP($G24,ICE_v2_Summary_Tables!$C$5:ICE_v2_Summary_Tables!$O$412,7,FALSE),0)</f>
        <v>0</v>
      </c>
      <c r="P24" s="336"/>
      <c r="Q24" s="343">
        <f t="shared" si="0"/>
        <v>0</v>
      </c>
      <c r="R24" s="344">
        <f t="shared" si="1"/>
        <v>0</v>
      </c>
      <c r="S24" s="432"/>
      <c r="T24" s="432"/>
      <c r="U24" s="432"/>
      <c r="V24" s="432"/>
      <c r="W24" s="432"/>
      <c r="X24" s="432"/>
      <c r="Y24" s="432"/>
      <c r="Z24" s="432"/>
      <c r="AA24" s="432"/>
    </row>
    <row r="25" spans="2:27" ht="12.75">
      <c r="B25" s="486"/>
      <c r="C25" s="478"/>
      <c r="D25" s="478"/>
      <c r="E25" s="478"/>
      <c r="F25" s="478"/>
      <c r="G25" s="478"/>
      <c r="H25" s="478"/>
      <c r="I25" s="478"/>
      <c r="J25" s="478"/>
      <c r="K25" s="373"/>
      <c r="L25" s="372"/>
      <c r="M25" s="336">
        <f>IF($G25&gt;0,VLOOKUP($G25,ICE_v2_Summary_Tables!$C$5:ICE_v2_Summary_Tables!$O$412,4,FALSE),0)</f>
        <v>0</v>
      </c>
      <c r="N25" s="336"/>
      <c r="O25" s="336">
        <f>IF($G25&gt;0,VLOOKUP($G25,ICE_v2_Summary_Tables!$C$5:ICE_v2_Summary_Tables!$O$412,7,FALSE),0)</f>
        <v>0</v>
      </c>
      <c r="P25" s="336"/>
      <c r="Q25" s="343">
        <f t="shared" si="0"/>
        <v>0</v>
      </c>
      <c r="R25" s="344">
        <f t="shared" si="1"/>
        <v>0</v>
      </c>
      <c r="S25" s="432"/>
      <c r="T25" s="432"/>
      <c r="U25" s="432"/>
      <c r="V25" s="432"/>
      <c r="W25" s="432"/>
      <c r="X25" s="432"/>
      <c r="Y25" s="432"/>
      <c r="Z25" s="432"/>
      <c r="AA25" s="432"/>
    </row>
    <row r="26" spans="2:27" ht="12.75">
      <c r="B26" s="486"/>
      <c r="C26" s="478"/>
      <c r="D26" s="478"/>
      <c r="E26" s="478"/>
      <c r="F26" s="478"/>
      <c r="G26" s="478"/>
      <c r="H26" s="478"/>
      <c r="I26" s="478"/>
      <c r="J26" s="478"/>
      <c r="K26" s="373"/>
      <c r="L26" s="372"/>
      <c r="M26" s="336">
        <f>IF($G26&gt;0,VLOOKUP($G26,ICE_v2_Summary_Tables!$C$5:ICE_v2_Summary_Tables!$O$412,4,FALSE),0)</f>
        <v>0</v>
      </c>
      <c r="N26" s="336"/>
      <c r="O26" s="336">
        <f>IF($G26&gt;0,VLOOKUP($G26,ICE_v2_Summary_Tables!$C$5:ICE_v2_Summary_Tables!$O$412,7,FALSE),0)</f>
        <v>0</v>
      </c>
      <c r="P26" s="336"/>
      <c r="Q26" s="343">
        <f t="shared" si="0"/>
        <v>0</v>
      </c>
      <c r="R26" s="344">
        <f t="shared" si="1"/>
        <v>0</v>
      </c>
      <c r="S26" s="432"/>
      <c r="T26" s="432"/>
      <c r="U26" s="432"/>
      <c r="V26" s="432"/>
      <c r="W26" s="432"/>
      <c r="X26" s="432"/>
      <c r="Y26" s="432"/>
      <c r="Z26" s="432"/>
      <c r="AA26" s="432"/>
    </row>
    <row r="27" spans="2:27" ht="12.75">
      <c r="B27" s="486"/>
      <c r="C27" s="478"/>
      <c r="D27" s="478"/>
      <c r="E27" s="478"/>
      <c r="F27" s="478"/>
      <c r="G27" s="478"/>
      <c r="H27" s="478"/>
      <c r="I27" s="478"/>
      <c r="J27" s="478"/>
      <c r="K27" s="373"/>
      <c r="L27" s="372"/>
      <c r="M27" s="336">
        <f>IF($G27&gt;0,VLOOKUP($G27,ICE_v2_Summary_Tables!$C$5:ICE_v2_Summary_Tables!$O$412,4,FALSE),0)</f>
        <v>0</v>
      </c>
      <c r="N27" s="336"/>
      <c r="O27" s="336">
        <f>IF($G27&gt;0,VLOOKUP($G27,ICE_v2_Summary_Tables!$C$5:ICE_v2_Summary_Tables!$O$412,7,FALSE),0)</f>
        <v>0</v>
      </c>
      <c r="P27" s="336"/>
      <c r="Q27" s="343">
        <f t="shared" si="0"/>
        <v>0</v>
      </c>
      <c r="R27" s="344">
        <f t="shared" si="1"/>
        <v>0</v>
      </c>
      <c r="S27" s="432"/>
      <c r="T27" s="432"/>
      <c r="U27" s="432"/>
      <c r="V27" s="432"/>
      <c r="W27" s="432"/>
      <c r="X27" s="432"/>
      <c r="Y27" s="432"/>
      <c r="Z27" s="432"/>
      <c r="AA27" s="432"/>
    </row>
    <row r="28" spans="2:27" ht="12.75">
      <c r="B28" s="486"/>
      <c r="C28" s="478"/>
      <c r="D28" s="478"/>
      <c r="E28" s="478"/>
      <c r="F28" s="478"/>
      <c r="G28" s="478"/>
      <c r="H28" s="478"/>
      <c r="I28" s="478"/>
      <c r="J28" s="478"/>
      <c r="K28" s="373"/>
      <c r="L28" s="372"/>
      <c r="M28" s="336">
        <f>IF($G28&gt;0,VLOOKUP($G28,ICE_v2_Summary_Tables!$C$5:ICE_v2_Summary_Tables!$O$412,4,FALSE),0)</f>
        <v>0</v>
      </c>
      <c r="N28" s="336"/>
      <c r="O28" s="336">
        <f>IF($G28&gt;0,VLOOKUP($G28,ICE_v2_Summary_Tables!$C$5:ICE_v2_Summary_Tables!$O$412,7,FALSE),0)</f>
        <v>0</v>
      </c>
      <c r="P28" s="336"/>
      <c r="Q28" s="343">
        <f t="shared" si="0"/>
        <v>0</v>
      </c>
      <c r="R28" s="344">
        <f t="shared" si="1"/>
        <v>0</v>
      </c>
      <c r="S28" s="432"/>
      <c r="T28" s="432"/>
      <c r="U28" s="432"/>
      <c r="V28" s="432"/>
      <c r="W28" s="432"/>
      <c r="X28" s="432"/>
      <c r="Y28" s="432"/>
      <c r="Z28" s="432"/>
      <c r="AA28" s="432"/>
    </row>
    <row r="29" spans="2:27" ht="13.5" thickBot="1">
      <c r="B29" s="486"/>
      <c r="C29" s="479"/>
      <c r="D29" s="479"/>
      <c r="E29" s="479"/>
      <c r="F29" s="479"/>
      <c r="G29" s="479"/>
      <c r="H29" s="479"/>
      <c r="I29" s="479"/>
      <c r="J29" s="479"/>
      <c r="K29" s="375"/>
      <c r="L29" s="374"/>
      <c r="M29" s="345">
        <f>IF($G29&gt;0,VLOOKUP($G29,ICE_v2_Summary_Tables!$C$5:ICE_v2_Summary_Tables!$O$412,4,FALSE),0)</f>
        <v>0</v>
      </c>
      <c r="N29" s="345"/>
      <c r="O29" s="345">
        <f>IF($G29&gt;0,VLOOKUP($G29,ICE_v2_Summary_Tables!$C$5:ICE_v2_Summary_Tables!$O$412,7,FALSE),0)</f>
        <v>0</v>
      </c>
      <c r="P29" s="345"/>
      <c r="Q29" s="346">
        <f t="shared" si="0"/>
        <v>0</v>
      </c>
      <c r="R29" s="347">
        <f t="shared" si="1"/>
        <v>0</v>
      </c>
      <c r="S29" s="432"/>
      <c r="T29" s="432"/>
      <c r="U29" s="432"/>
      <c r="V29" s="432"/>
      <c r="W29" s="432"/>
      <c r="X29" s="432"/>
      <c r="Y29" s="432"/>
      <c r="Z29" s="432"/>
      <c r="AA29" s="432"/>
    </row>
    <row r="30" spans="2:27" ht="13.5" thickBot="1">
      <c r="B30" s="486"/>
      <c r="C30" s="490" t="s">
        <v>725</v>
      </c>
      <c r="D30" s="491"/>
      <c r="E30" s="491"/>
      <c r="F30" s="491"/>
      <c r="G30" s="491"/>
      <c r="H30" s="491"/>
      <c r="I30" s="491"/>
      <c r="J30" s="491"/>
      <c r="K30" s="491"/>
      <c r="L30" s="491"/>
      <c r="M30" s="491"/>
      <c r="N30" s="491"/>
      <c r="O30" s="491"/>
      <c r="P30" s="491"/>
      <c r="Q30" s="339" t="s">
        <v>723</v>
      </c>
      <c r="R30" s="340" t="s">
        <v>724</v>
      </c>
      <c r="S30" s="432"/>
      <c r="T30" s="432"/>
      <c r="U30" s="432"/>
      <c r="V30" s="432"/>
      <c r="W30" s="432"/>
      <c r="X30" s="432"/>
      <c r="Y30" s="432"/>
      <c r="Z30" s="432"/>
      <c r="AA30" s="432"/>
    </row>
    <row r="31" spans="2:27" ht="14.25" thickBot="1" thickTop="1">
      <c r="B31" s="486"/>
      <c r="C31" s="488" t="s">
        <v>722</v>
      </c>
      <c r="D31" s="489"/>
      <c r="E31" s="489"/>
      <c r="F31" s="489"/>
      <c r="G31" s="489"/>
      <c r="H31" s="489"/>
      <c r="I31" s="489"/>
      <c r="J31" s="489"/>
      <c r="K31" s="489"/>
      <c r="L31" s="489"/>
      <c r="M31" s="489"/>
      <c r="N31" s="489"/>
      <c r="O31" s="489"/>
      <c r="P31" s="489"/>
      <c r="Q31" s="341">
        <f>SUM($Q2:$Q29)</f>
        <v>1822.8330712542447</v>
      </c>
      <c r="R31" s="342">
        <f>SUM($R2:$R29)</f>
        <v>115.14235978748735</v>
      </c>
      <c r="S31" s="432"/>
      <c r="T31" s="432"/>
      <c r="U31" s="432"/>
      <c r="V31" s="432"/>
      <c r="W31" s="432"/>
      <c r="X31" s="432"/>
      <c r="Y31" s="432"/>
      <c r="Z31" s="432"/>
      <c r="AA31" s="432"/>
    </row>
    <row r="32" spans="2:27" ht="12.75">
      <c r="B32" s="432"/>
      <c r="C32" s="432"/>
      <c r="D32" s="432"/>
      <c r="E32" s="433"/>
      <c r="F32" s="433"/>
      <c r="G32" s="433"/>
      <c r="H32" s="433"/>
      <c r="I32" s="433"/>
      <c r="J32" s="433"/>
      <c r="K32" s="433"/>
      <c r="L32" s="433"/>
      <c r="M32" s="433"/>
      <c r="N32" s="433"/>
      <c r="O32" s="433"/>
      <c r="P32" s="433"/>
      <c r="Q32" s="433"/>
      <c r="R32" s="433"/>
      <c r="S32" s="432"/>
      <c r="T32" s="432"/>
      <c r="U32" s="432"/>
      <c r="V32" s="432"/>
      <c r="W32" s="432"/>
      <c r="X32" s="432"/>
      <c r="Y32" s="432"/>
      <c r="Z32" s="432"/>
      <c r="AA32" s="432"/>
    </row>
    <row r="33" spans="2:27" ht="12.75">
      <c r="B33" s="432"/>
      <c r="C33" s="432"/>
      <c r="D33" s="432"/>
      <c r="E33" s="433"/>
      <c r="F33" s="433"/>
      <c r="G33" s="433"/>
      <c r="H33" s="433"/>
      <c r="I33" s="433"/>
      <c r="J33" s="433"/>
      <c r="K33" s="433"/>
      <c r="L33" s="433"/>
      <c r="M33" s="433"/>
      <c r="N33" s="433"/>
      <c r="O33" s="433"/>
      <c r="P33" s="433"/>
      <c r="Q33" s="433"/>
      <c r="R33" s="433"/>
      <c r="S33" s="432"/>
      <c r="T33" s="432"/>
      <c r="U33" s="432"/>
      <c r="V33" s="432"/>
      <c r="W33" s="432"/>
      <c r="X33" s="432"/>
      <c r="Y33" s="432"/>
      <c r="Z33" s="432"/>
      <c r="AA33" s="432"/>
    </row>
    <row r="34" spans="2:27" ht="12.75">
      <c r="B34" s="432"/>
      <c r="C34" s="432"/>
      <c r="D34" s="432"/>
      <c r="E34" s="433"/>
      <c r="F34" s="433"/>
      <c r="G34" s="433"/>
      <c r="H34" s="433"/>
      <c r="I34" s="433"/>
      <c r="J34" s="433"/>
      <c r="K34" s="433"/>
      <c r="L34" s="433"/>
      <c r="M34" s="433"/>
      <c r="N34" s="433"/>
      <c r="O34" s="433"/>
      <c r="P34" s="433"/>
      <c r="Q34" s="433"/>
      <c r="R34" s="433"/>
      <c r="S34" s="432"/>
      <c r="T34" s="432"/>
      <c r="U34" s="432"/>
      <c r="V34" s="432"/>
      <c r="W34" s="432"/>
      <c r="X34" s="432"/>
      <c r="Y34" s="432"/>
      <c r="Z34" s="432"/>
      <c r="AA34" s="432"/>
    </row>
    <row r="35" spans="2:27" ht="12.75">
      <c r="B35" s="432"/>
      <c r="C35" s="432"/>
      <c r="D35" s="432"/>
      <c r="E35" s="433"/>
      <c r="F35" s="433"/>
      <c r="G35" s="433"/>
      <c r="H35" s="433"/>
      <c r="I35" s="433"/>
      <c r="J35" s="433"/>
      <c r="K35" s="433"/>
      <c r="L35" s="433"/>
      <c r="M35" s="433"/>
      <c r="N35" s="433"/>
      <c r="O35" s="433"/>
      <c r="P35" s="433"/>
      <c r="Q35" s="433"/>
      <c r="R35" s="433"/>
      <c r="S35" s="432"/>
      <c r="T35" s="432"/>
      <c r="U35" s="432"/>
      <c r="V35" s="432"/>
      <c r="W35" s="432"/>
      <c r="X35" s="432"/>
      <c r="Y35" s="432"/>
      <c r="Z35" s="432"/>
      <c r="AA35" s="432"/>
    </row>
    <row r="36" spans="2:27" ht="12.75">
      <c r="B36" s="432"/>
      <c r="C36" s="432"/>
      <c r="D36" s="432"/>
      <c r="E36" s="433"/>
      <c r="F36" s="433"/>
      <c r="G36" s="433"/>
      <c r="H36" s="433"/>
      <c r="I36" s="433"/>
      <c r="J36" s="433"/>
      <c r="K36" s="433"/>
      <c r="L36" s="433"/>
      <c r="M36" s="433"/>
      <c r="N36" s="433"/>
      <c r="O36" s="433"/>
      <c r="P36" s="433"/>
      <c r="Q36" s="433"/>
      <c r="R36" s="433"/>
      <c r="S36" s="432"/>
      <c r="T36" s="432"/>
      <c r="U36" s="432"/>
      <c r="V36" s="432"/>
      <c r="W36" s="432"/>
      <c r="X36" s="432"/>
      <c r="Y36" s="432"/>
      <c r="Z36" s="432"/>
      <c r="AA36" s="432"/>
    </row>
    <row r="37" spans="2:27" ht="12.75">
      <c r="B37" s="432"/>
      <c r="C37" s="432"/>
      <c r="D37" s="432"/>
      <c r="E37" s="433"/>
      <c r="F37" s="433"/>
      <c r="G37" s="433"/>
      <c r="H37" s="433"/>
      <c r="I37" s="433"/>
      <c r="J37" s="433"/>
      <c r="K37" s="433"/>
      <c r="L37" s="433"/>
      <c r="M37" s="433"/>
      <c r="N37" s="433"/>
      <c r="O37" s="433"/>
      <c r="P37" s="433"/>
      <c r="Q37" s="433"/>
      <c r="R37" s="433"/>
      <c r="S37" s="432"/>
      <c r="T37" s="432"/>
      <c r="U37" s="432"/>
      <c r="V37" s="432"/>
      <c r="W37" s="432"/>
      <c r="X37" s="432"/>
      <c r="Y37" s="432"/>
      <c r="Z37" s="432"/>
      <c r="AA37" s="432"/>
    </row>
    <row r="38" spans="2:27" ht="12.75">
      <c r="B38" s="432"/>
      <c r="C38" s="432"/>
      <c r="D38" s="432"/>
      <c r="E38" s="433"/>
      <c r="F38" s="433"/>
      <c r="G38" s="433"/>
      <c r="H38" s="433"/>
      <c r="I38" s="433"/>
      <c r="J38" s="433"/>
      <c r="K38" s="433"/>
      <c r="L38" s="433"/>
      <c r="M38" s="433"/>
      <c r="N38" s="433"/>
      <c r="O38" s="433"/>
      <c r="P38" s="433"/>
      <c r="Q38" s="433"/>
      <c r="R38" s="433"/>
      <c r="S38" s="432"/>
      <c r="T38" s="432"/>
      <c r="U38" s="432"/>
      <c r="V38" s="432"/>
      <c r="W38" s="432"/>
      <c r="X38" s="432"/>
      <c r="Y38" s="432"/>
      <c r="Z38" s="432"/>
      <c r="AA38" s="432"/>
    </row>
    <row r="39" spans="2:27" ht="12.75">
      <c r="B39" s="432"/>
      <c r="C39" s="432"/>
      <c r="D39" s="432"/>
      <c r="E39" s="433"/>
      <c r="F39" s="433"/>
      <c r="G39" s="433"/>
      <c r="H39" s="433"/>
      <c r="I39" s="433"/>
      <c r="J39" s="433"/>
      <c r="K39" s="433"/>
      <c r="L39" s="433"/>
      <c r="M39" s="433"/>
      <c r="N39" s="433"/>
      <c r="O39" s="433"/>
      <c r="P39" s="433"/>
      <c r="Q39" s="433"/>
      <c r="R39" s="433"/>
      <c r="S39" s="432"/>
      <c r="T39" s="432"/>
      <c r="U39" s="432"/>
      <c r="V39" s="432"/>
      <c r="W39" s="432"/>
      <c r="X39" s="432"/>
      <c r="Y39" s="432"/>
      <c r="Z39" s="432"/>
      <c r="AA39" s="432"/>
    </row>
    <row r="40" spans="2:27" ht="12.75">
      <c r="B40" s="432"/>
      <c r="C40" s="432"/>
      <c r="D40" s="432"/>
      <c r="E40" s="433"/>
      <c r="F40" s="433"/>
      <c r="G40" s="433"/>
      <c r="H40" s="433"/>
      <c r="I40" s="433"/>
      <c r="J40" s="433"/>
      <c r="K40" s="433"/>
      <c r="L40" s="433"/>
      <c r="M40" s="433"/>
      <c r="N40" s="433"/>
      <c r="O40" s="433"/>
      <c r="P40" s="433"/>
      <c r="Q40" s="433"/>
      <c r="R40" s="433"/>
      <c r="S40" s="432"/>
      <c r="T40" s="432"/>
      <c r="U40" s="432"/>
      <c r="V40" s="432"/>
      <c r="W40" s="432"/>
      <c r="X40" s="432"/>
      <c r="Y40" s="432"/>
      <c r="Z40" s="432"/>
      <c r="AA40" s="432"/>
    </row>
    <row r="41" spans="2:27" ht="12.75">
      <c r="B41" s="432"/>
      <c r="C41" s="432"/>
      <c r="D41" s="432"/>
      <c r="E41" s="433"/>
      <c r="F41" s="433"/>
      <c r="G41" s="433"/>
      <c r="H41" s="433"/>
      <c r="I41" s="433"/>
      <c r="J41" s="433"/>
      <c r="K41" s="433"/>
      <c r="L41" s="433"/>
      <c r="M41" s="433"/>
      <c r="N41" s="433"/>
      <c r="O41" s="433"/>
      <c r="P41" s="433"/>
      <c r="Q41" s="433"/>
      <c r="R41" s="433"/>
      <c r="S41" s="432"/>
      <c r="T41" s="432"/>
      <c r="U41" s="432"/>
      <c r="V41" s="432"/>
      <c r="W41" s="432"/>
      <c r="X41" s="432"/>
      <c r="Y41" s="432"/>
      <c r="Z41" s="432"/>
      <c r="AA41" s="432"/>
    </row>
    <row r="42" spans="2:27" ht="12.75">
      <c r="B42" s="432"/>
      <c r="C42" s="432"/>
      <c r="D42" s="432"/>
      <c r="E42" s="433"/>
      <c r="F42" s="433"/>
      <c r="G42" s="433"/>
      <c r="H42" s="433"/>
      <c r="I42" s="433"/>
      <c r="J42" s="433"/>
      <c r="K42" s="433"/>
      <c r="L42" s="433"/>
      <c r="M42" s="433"/>
      <c r="N42" s="433"/>
      <c r="O42" s="433"/>
      <c r="P42" s="433"/>
      <c r="Q42" s="433"/>
      <c r="R42" s="433"/>
      <c r="S42" s="432"/>
      <c r="T42" s="432"/>
      <c r="U42" s="432"/>
      <c r="V42" s="432"/>
      <c r="W42" s="432"/>
      <c r="X42" s="432"/>
      <c r="Y42" s="432"/>
      <c r="Z42" s="432"/>
      <c r="AA42" s="432"/>
    </row>
    <row r="43" spans="2:27" ht="12.75">
      <c r="B43" s="432"/>
      <c r="C43" s="432"/>
      <c r="D43" s="432"/>
      <c r="E43" s="433"/>
      <c r="F43" s="433"/>
      <c r="G43" s="433"/>
      <c r="H43" s="433"/>
      <c r="I43" s="433"/>
      <c r="J43" s="433"/>
      <c r="K43" s="433"/>
      <c r="L43" s="433"/>
      <c r="M43" s="433"/>
      <c r="N43" s="433"/>
      <c r="O43" s="433"/>
      <c r="P43" s="433"/>
      <c r="Q43" s="433"/>
      <c r="R43" s="433"/>
      <c r="S43" s="432"/>
      <c r="T43" s="432"/>
      <c r="U43" s="432"/>
      <c r="V43" s="432"/>
      <c r="W43" s="432"/>
      <c r="X43" s="432"/>
      <c r="Y43" s="432"/>
      <c r="Z43" s="432"/>
      <c r="AA43" s="432"/>
    </row>
    <row r="44" spans="2:27" ht="12.75">
      <c r="B44" s="432"/>
      <c r="C44" s="432"/>
      <c r="D44" s="432"/>
      <c r="E44" s="433"/>
      <c r="F44" s="433"/>
      <c r="G44" s="433"/>
      <c r="H44" s="433"/>
      <c r="I44" s="433"/>
      <c r="J44" s="433"/>
      <c r="K44" s="433"/>
      <c r="L44" s="433"/>
      <c r="M44" s="433"/>
      <c r="N44" s="433"/>
      <c r="O44" s="433"/>
      <c r="P44" s="433"/>
      <c r="Q44" s="433"/>
      <c r="R44" s="433"/>
      <c r="S44" s="432"/>
      <c r="T44" s="432"/>
      <c r="U44" s="432"/>
      <c r="V44" s="432"/>
      <c r="W44" s="432"/>
      <c r="X44" s="432"/>
      <c r="Y44" s="432"/>
      <c r="Z44" s="432"/>
      <c r="AA44" s="432"/>
    </row>
    <row r="45" spans="2:27" ht="12.75">
      <c r="B45" s="432"/>
      <c r="C45" s="432"/>
      <c r="D45" s="432"/>
      <c r="E45" s="433"/>
      <c r="F45" s="433"/>
      <c r="G45" s="433"/>
      <c r="H45" s="433"/>
      <c r="I45" s="433"/>
      <c r="J45" s="433"/>
      <c r="K45" s="433"/>
      <c r="L45" s="433"/>
      <c r="M45" s="433"/>
      <c r="N45" s="433"/>
      <c r="O45" s="433"/>
      <c r="P45" s="433"/>
      <c r="Q45" s="433"/>
      <c r="R45" s="433"/>
      <c r="S45" s="432"/>
      <c r="T45" s="432"/>
      <c r="U45" s="432"/>
      <c r="V45" s="432"/>
      <c r="W45" s="432"/>
      <c r="X45" s="432"/>
      <c r="Y45" s="432"/>
      <c r="Z45" s="432"/>
      <c r="AA45" s="432"/>
    </row>
    <row r="46" spans="2:27" ht="12.75">
      <c r="B46" s="432"/>
      <c r="C46" s="432"/>
      <c r="D46" s="432"/>
      <c r="E46" s="433"/>
      <c r="F46" s="433"/>
      <c r="G46" s="433"/>
      <c r="H46" s="433"/>
      <c r="I46" s="433"/>
      <c r="J46" s="433"/>
      <c r="K46" s="433"/>
      <c r="L46" s="433"/>
      <c r="M46" s="433"/>
      <c r="N46" s="433"/>
      <c r="O46" s="433"/>
      <c r="P46" s="433"/>
      <c r="Q46" s="433"/>
      <c r="R46" s="433"/>
      <c r="S46" s="432"/>
      <c r="T46" s="432"/>
      <c r="U46" s="432"/>
      <c r="V46" s="432"/>
      <c r="W46" s="432"/>
      <c r="X46" s="432"/>
      <c r="Y46" s="432"/>
      <c r="Z46" s="432"/>
      <c r="AA46" s="432"/>
    </row>
    <row r="47" spans="2:27" ht="12.75">
      <c r="B47" s="432"/>
      <c r="C47" s="432"/>
      <c r="D47" s="432"/>
      <c r="E47" s="433"/>
      <c r="F47" s="433"/>
      <c r="G47" s="433"/>
      <c r="H47" s="433"/>
      <c r="I47" s="433"/>
      <c r="J47" s="433"/>
      <c r="K47" s="433"/>
      <c r="L47" s="433"/>
      <c r="M47" s="433"/>
      <c r="N47" s="433"/>
      <c r="O47" s="433"/>
      <c r="P47" s="433"/>
      <c r="Q47" s="433"/>
      <c r="R47" s="433"/>
      <c r="S47" s="432"/>
      <c r="T47" s="432"/>
      <c r="U47" s="432"/>
      <c r="V47" s="432"/>
      <c r="W47" s="432"/>
      <c r="X47" s="432"/>
      <c r="Y47" s="432"/>
      <c r="Z47" s="432"/>
      <c r="AA47" s="432"/>
    </row>
    <row r="48" spans="2:27" ht="12.75">
      <c r="B48" s="432"/>
      <c r="C48" s="432"/>
      <c r="D48" s="432"/>
      <c r="E48" s="433"/>
      <c r="F48" s="433"/>
      <c r="G48" s="433"/>
      <c r="H48" s="433"/>
      <c r="I48" s="433"/>
      <c r="J48" s="433"/>
      <c r="K48" s="433"/>
      <c r="L48" s="433"/>
      <c r="M48" s="433"/>
      <c r="N48" s="433"/>
      <c r="O48" s="433"/>
      <c r="P48" s="433"/>
      <c r="Q48" s="433"/>
      <c r="R48" s="433"/>
      <c r="S48" s="432"/>
      <c r="T48" s="432"/>
      <c r="U48" s="432"/>
      <c r="V48" s="432"/>
      <c r="W48" s="432"/>
      <c r="X48" s="432"/>
      <c r="Y48" s="432"/>
      <c r="Z48" s="432"/>
      <c r="AA48" s="432"/>
    </row>
    <row r="49" spans="2:27" ht="12.75">
      <c r="B49" s="432"/>
      <c r="C49" s="432"/>
      <c r="D49" s="432"/>
      <c r="E49" s="433"/>
      <c r="F49" s="433"/>
      <c r="G49" s="433"/>
      <c r="H49" s="433"/>
      <c r="I49" s="433"/>
      <c r="J49" s="433"/>
      <c r="K49" s="433"/>
      <c r="L49" s="433"/>
      <c r="M49" s="433"/>
      <c r="N49" s="433"/>
      <c r="O49" s="433"/>
      <c r="P49" s="433"/>
      <c r="Q49" s="433"/>
      <c r="R49" s="433"/>
      <c r="S49" s="432"/>
      <c r="T49" s="432"/>
      <c r="U49" s="432"/>
      <c r="V49" s="432"/>
      <c r="W49" s="432"/>
      <c r="X49" s="432"/>
      <c r="Y49" s="432"/>
      <c r="Z49" s="432"/>
      <c r="AA49" s="432"/>
    </row>
    <row r="50" spans="2:27" ht="12.75">
      <c r="B50" s="432"/>
      <c r="C50" s="432"/>
      <c r="D50" s="432"/>
      <c r="E50" s="433"/>
      <c r="F50" s="433"/>
      <c r="G50" s="433"/>
      <c r="H50" s="433"/>
      <c r="I50" s="433"/>
      <c r="J50" s="433"/>
      <c r="K50" s="433"/>
      <c r="L50" s="433"/>
      <c r="M50" s="433"/>
      <c r="N50" s="433"/>
      <c r="O50" s="433"/>
      <c r="P50" s="433"/>
      <c r="Q50" s="433"/>
      <c r="R50" s="433"/>
      <c r="S50" s="432"/>
      <c r="T50" s="432"/>
      <c r="U50" s="432"/>
      <c r="V50" s="432"/>
      <c r="W50" s="432"/>
      <c r="X50" s="432"/>
      <c r="Y50" s="432"/>
      <c r="Z50" s="432"/>
      <c r="AA50" s="432"/>
    </row>
    <row r="51" spans="2:27" ht="12.75">
      <c r="B51" s="432"/>
      <c r="C51" s="432"/>
      <c r="D51" s="432"/>
      <c r="E51" s="433"/>
      <c r="F51" s="433"/>
      <c r="G51" s="433"/>
      <c r="H51" s="433"/>
      <c r="I51" s="433"/>
      <c r="J51" s="433"/>
      <c r="K51" s="433"/>
      <c r="L51" s="433"/>
      <c r="M51" s="433"/>
      <c r="N51" s="433"/>
      <c r="O51" s="433"/>
      <c r="P51" s="433"/>
      <c r="Q51" s="433"/>
      <c r="R51" s="433"/>
      <c r="S51" s="432"/>
      <c r="T51" s="432"/>
      <c r="U51" s="432"/>
      <c r="V51" s="432"/>
      <c r="W51" s="432"/>
      <c r="X51" s="432"/>
      <c r="Y51" s="432"/>
      <c r="Z51" s="432"/>
      <c r="AA51" s="432"/>
    </row>
    <row r="52" spans="2:27" ht="12.75">
      <c r="B52" s="432"/>
      <c r="C52" s="432"/>
      <c r="D52" s="432"/>
      <c r="E52" s="433"/>
      <c r="F52" s="433"/>
      <c r="G52" s="433"/>
      <c r="H52" s="433"/>
      <c r="I52" s="433"/>
      <c r="J52" s="433"/>
      <c r="K52" s="433"/>
      <c r="L52" s="433"/>
      <c r="M52" s="433"/>
      <c r="N52" s="433"/>
      <c r="O52" s="433"/>
      <c r="P52" s="433"/>
      <c r="Q52" s="433"/>
      <c r="R52" s="433"/>
      <c r="S52" s="432"/>
      <c r="T52" s="432"/>
      <c r="U52" s="432"/>
      <c r="V52" s="432"/>
      <c r="W52" s="432"/>
      <c r="X52" s="432"/>
      <c r="Y52" s="432"/>
      <c r="Z52" s="432"/>
      <c r="AA52" s="432"/>
    </row>
    <row r="53" spans="2:27" ht="12.75">
      <c r="B53" s="432"/>
      <c r="C53" s="432"/>
      <c r="D53" s="432"/>
      <c r="E53" s="433"/>
      <c r="F53" s="433"/>
      <c r="G53" s="433"/>
      <c r="H53" s="433"/>
      <c r="I53" s="433"/>
      <c r="J53" s="433"/>
      <c r="K53" s="433"/>
      <c r="L53" s="433"/>
      <c r="M53" s="433"/>
      <c r="N53" s="433"/>
      <c r="O53" s="433"/>
      <c r="P53" s="433"/>
      <c r="Q53" s="433"/>
      <c r="R53" s="433"/>
      <c r="S53" s="432"/>
      <c r="T53" s="432"/>
      <c r="U53" s="432"/>
      <c r="V53" s="432"/>
      <c r="W53" s="432"/>
      <c r="X53" s="432"/>
      <c r="Y53" s="432"/>
      <c r="Z53" s="432"/>
      <c r="AA53" s="432"/>
    </row>
    <row r="54" spans="2:27" ht="12.75">
      <c r="B54" s="432"/>
      <c r="C54" s="432"/>
      <c r="D54" s="432"/>
      <c r="E54" s="433"/>
      <c r="F54" s="433"/>
      <c r="G54" s="433"/>
      <c r="H54" s="433"/>
      <c r="I54" s="433"/>
      <c r="J54" s="433"/>
      <c r="K54" s="433"/>
      <c r="L54" s="433"/>
      <c r="M54" s="433"/>
      <c r="N54" s="433"/>
      <c r="O54" s="433"/>
      <c r="P54" s="433"/>
      <c r="Q54" s="433"/>
      <c r="R54" s="433"/>
      <c r="S54" s="432"/>
      <c r="T54" s="432"/>
      <c r="U54" s="432"/>
      <c r="V54" s="432"/>
      <c r="W54" s="432"/>
      <c r="X54" s="432"/>
      <c r="Y54" s="432"/>
      <c r="Z54" s="432"/>
      <c r="AA54" s="432"/>
    </row>
    <row r="55" spans="2:27" ht="12.75">
      <c r="B55" s="432"/>
      <c r="C55" s="432"/>
      <c r="D55" s="432"/>
      <c r="E55" s="433"/>
      <c r="F55" s="433"/>
      <c r="G55" s="433"/>
      <c r="H55" s="433"/>
      <c r="I55" s="433"/>
      <c r="J55" s="433"/>
      <c r="K55" s="433"/>
      <c r="L55" s="433"/>
      <c r="M55" s="433"/>
      <c r="N55" s="433"/>
      <c r="O55" s="433"/>
      <c r="P55" s="433"/>
      <c r="Q55" s="433"/>
      <c r="R55" s="433"/>
      <c r="S55" s="432"/>
      <c r="T55" s="432"/>
      <c r="U55" s="432"/>
      <c r="V55" s="432"/>
      <c r="W55" s="432"/>
      <c r="X55" s="432"/>
      <c r="Y55" s="432"/>
      <c r="Z55" s="432"/>
      <c r="AA55" s="432"/>
    </row>
    <row r="56" spans="2:27" ht="12.75">
      <c r="B56" s="432"/>
      <c r="C56" s="432"/>
      <c r="D56" s="432"/>
      <c r="E56" s="433"/>
      <c r="F56" s="433"/>
      <c r="G56" s="433"/>
      <c r="H56" s="433"/>
      <c r="I56" s="433"/>
      <c r="J56" s="433"/>
      <c r="K56" s="433"/>
      <c r="L56" s="433"/>
      <c r="M56" s="433"/>
      <c r="N56" s="433"/>
      <c r="O56" s="433"/>
      <c r="P56" s="433"/>
      <c r="Q56" s="433"/>
      <c r="R56" s="433"/>
      <c r="S56" s="432"/>
      <c r="T56" s="432"/>
      <c r="U56" s="432"/>
      <c r="V56" s="432"/>
      <c r="W56" s="432"/>
      <c r="X56" s="432"/>
      <c r="Y56" s="432"/>
      <c r="Z56" s="432"/>
      <c r="AA56" s="432"/>
    </row>
    <row r="57" spans="2:27" ht="12.75">
      <c r="B57" s="432"/>
      <c r="C57" s="432"/>
      <c r="D57" s="432"/>
      <c r="E57" s="433"/>
      <c r="F57" s="433"/>
      <c r="G57" s="433"/>
      <c r="H57" s="433"/>
      <c r="I57" s="433"/>
      <c r="J57" s="433"/>
      <c r="K57" s="433"/>
      <c r="L57" s="433"/>
      <c r="M57" s="433"/>
      <c r="N57" s="433"/>
      <c r="O57" s="433"/>
      <c r="P57" s="433"/>
      <c r="Q57" s="433"/>
      <c r="R57" s="433"/>
      <c r="S57" s="432"/>
      <c r="T57" s="432"/>
      <c r="U57" s="432"/>
      <c r="V57" s="432"/>
      <c r="W57" s="432"/>
      <c r="X57" s="432"/>
      <c r="Y57" s="432"/>
      <c r="Z57" s="432"/>
      <c r="AA57" s="432"/>
    </row>
    <row r="58" spans="2:27" ht="12.75">
      <c r="B58" s="432"/>
      <c r="C58" s="432"/>
      <c r="D58" s="432"/>
      <c r="E58" s="433"/>
      <c r="F58" s="433"/>
      <c r="G58" s="433"/>
      <c r="H58" s="433"/>
      <c r="I58" s="433"/>
      <c r="J58" s="433"/>
      <c r="K58" s="433"/>
      <c r="L58" s="433"/>
      <c r="M58" s="433"/>
      <c r="N58" s="433"/>
      <c r="O58" s="433"/>
      <c r="P58" s="433"/>
      <c r="Q58" s="433"/>
      <c r="R58" s="433"/>
      <c r="S58" s="432"/>
      <c r="T58" s="432"/>
      <c r="U58" s="432"/>
      <c r="V58" s="432"/>
      <c r="W58" s="432"/>
      <c r="X58" s="432"/>
      <c r="Y58" s="432"/>
      <c r="Z58" s="432"/>
      <c r="AA58" s="432"/>
    </row>
    <row r="59" spans="2:27" ht="12.75">
      <c r="B59" s="432"/>
      <c r="C59" s="432"/>
      <c r="D59" s="432"/>
      <c r="E59" s="433"/>
      <c r="F59" s="433"/>
      <c r="G59" s="433"/>
      <c r="H59" s="433"/>
      <c r="I59" s="433"/>
      <c r="J59" s="433"/>
      <c r="K59" s="433"/>
      <c r="L59" s="433"/>
      <c r="M59" s="433"/>
      <c r="N59" s="433"/>
      <c r="O59" s="433"/>
      <c r="P59" s="433"/>
      <c r="Q59" s="433"/>
      <c r="R59" s="433"/>
      <c r="S59" s="432"/>
      <c r="T59" s="432"/>
      <c r="U59" s="432"/>
      <c r="V59" s="432"/>
      <c r="W59" s="432"/>
      <c r="X59" s="432"/>
      <c r="Y59" s="432"/>
      <c r="Z59" s="432"/>
      <c r="AA59" s="432"/>
    </row>
    <row r="60" spans="2:27" ht="12.75">
      <c r="B60" s="432"/>
      <c r="C60" s="432"/>
      <c r="D60" s="432"/>
      <c r="E60" s="433"/>
      <c r="F60" s="433"/>
      <c r="G60" s="433"/>
      <c r="H60" s="433"/>
      <c r="I60" s="433"/>
      <c r="J60" s="433"/>
      <c r="K60" s="433"/>
      <c r="L60" s="433"/>
      <c r="M60" s="433"/>
      <c r="N60" s="433"/>
      <c r="O60" s="433"/>
      <c r="P60" s="433"/>
      <c r="Q60" s="433"/>
      <c r="R60" s="433"/>
      <c r="S60" s="432"/>
      <c r="T60" s="432"/>
      <c r="U60" s="432"/>
      <c r="V60" s="432"/>
      <c r="W60" s="432"/>
      <c r="X60" s="432"/>
      <c r="Y60" s="432"/>
      <c r="Z60" s="432"/>
      <c r="AA60" s="432"/>
    </row>
    <row r="61" spans="2:27" ht="12.75">
      <c r="B61" s="432"/>
      <c r="C61" s="432"/>
      <c r="D61" s="432"/>
      <c r="E61" s="433"/>
      <c r="F61" s="433"/>
      <c r="G61" s="433"/>
      <c r="H61" s="433"/>
      <c r="I61" s="433"/>
      <c r="J61" s="433"/>
      <c r="K61" s="433"/>
      <c r="L61" s="433"/>
      <c r="M61" s="433"/>
      <c r="N61" s="433"/>
      <c r="O61" s="433"/>
      <c r="P61" s="433"/>
      <c r="Q61" s="433"/>
      <c r="R61" s="433"/>
      <c r="S61" s="432"/>
      <c r="T61" s="432"/>
      <c r="U61" s="432"/>
      <c r="V61" s="432"/>
      <c r="W61" s="432"/>
      <c r="X61" s="432"/>
      <c r="Y61" s="432"/>
      <c r="Z61" s="432"/>
      <c r="AA61" s="432"/>
    </row>
    <row r="62" spans="2:27" ht="12.75">
      <c r="B62" s="432"/>
      <c r="C62" s="432"/>
      <c r="D62" s="432"/>
      <c r="E62" s="433"/>
      <c r="F62" s="433"/>
      <c r="G62" s="433"/>
      <c r="H62" s="433"/>
      <c r="I62" s="433"/>
      <c r="J62" s="433"/>
      <c r="K62" s="433"/>
      <c r="L62" s="433"/>
      <c r="M62" s="433"/>
      <c r="N62" s="433"/>
      <c r="O62" s="433"/>
      <c r="P62" s="433"/>
      <c r="Q62" s="433"/>
      <c r="R62" s="433"/>
      <c r="S62" s="432"/>
      <c r="T62" s="432"/>
      <c r="U62" s="432"/>
      <c r="V62" s="432"/>
      <c r="W62" s="432"/>
      <c r="X62" s="432"/>
      <c r="Y62" s="432"/>
      <c r="Z62" s="432"/>
      <c r="AA62" s="432"/>
    </row>
    <row r="63" spans="2:27" ht="12.75">
      <c r="B63" s="432"/>
      <c r="C63" s="432"/>
      <c r="D63" s="432"/>
      <c r="E63" s="433"/>
      <c r="F63" s="433"/>
      <c r="G63" s="433"/>
      <c r="H63" s="433"/>
      <c r="I63" s="433"/>
      <c r="J63" s="433"/>
      <c r="K63" s="433"/>
      <c r="L63" s="433"/>
      <c r="M63" s="433"/>
      <c r="N63" s="433"/>
      <c r="O63" s="433"/>
      <c r="P63" s="433"/>
      <c r="Q63" s="433"/>
      <c r="R63" s="433"/>
      <c r="S63" s="432"/>
      <c r="T63" s="432"/>
      <c r="U63" s="432"/>
      <c r="V63" s="432"/>
      <c r="W63" s="432"/>
      <c r="X63" s="432"/>
      <c r="Y63" s="432"/>
      <c r="Z63" s="432"/>
      <c r="AA63" s="432"/>
    </row>
    <row r="64" spans="2:27" ht="12.75">
      <c r="B64" s="432"/>
      <c r="C64" s="432"/>
      <c r="D64" s="432"/>
      <c r="E64" s="433"/>
      <c r="F64" s="433"/>
      <c r="G64" s="433"/>
      <c r="H64" s="433"/>
      <c r="I64" s="433"/>
      <c r="J64" s="433"/>
      <c r="K64" s="433"/>
      <c r="L64" s="433"/>
      <c r="M64" s="433"/>
      <c r="N64" s="433"/>
      <c r="O64" s="433"/>
      <c r="P64" s="433"/>
      <c r="Q64" s="433"/>
      <c r="R64" s="433"/>
      <c r="S64" s="432"/>
      <c r="T64" s="432"/>
      <c r="U64" s="432"/>
      <c r="V64" s="432"/>
      <c r="W64" s="432"/>
      <c r="X64" s="432"/>
      <c r="Y64" s="432"/>
      <c r="Z64" s="432"/>
      <c r="AA64" s="432"/>
    </row>
    <row r="65" spans="2:27" ht="12.75">
      <c r="B65" s="432"/>
      <c r="C65" s="432"/>
      <c r="D65" s="432"/>
      <c r="E65" s="433"/>
      <c r="F65" s="433"/>
      <c r="G65" s="433"/>
      <c r="H65" s="433"/>
      <c r="I65" s="433"/>
      <c r="J65" s="433"/>
      <c r="K65" s="433"/>
      <c r="L65" s="433"/>
      <c r="M65" s="433"/>
      <c r="N65" s="433"/>
      <c r="O65" s="433"/>
      <c r="P65" s="433"/>
      <c r="Q65" s="433"/>
      <c r="R65" s="433"/>
      <c r="S65" s="432"/>
      <c r="T65" s="432"/>
      <c r="U65" s="432"/>
      <c r="V65" s="432"/>
      <c r="W65" s="432"/>
      <c r="X65" s="432"/>
      <c r="Y65" s="432"/>
      <c r="Z65" s="432"/>
      <c r="AA65" s="432"/>
    </row>
    <row r="66" spans="2:27" ht="12.75">
      <c r="B66" s="432"/>
      <c r="C66" s="432"/>
      <c r="D66" s="432"/>
      <c r="E66" s="433"/>
      <c r="F66" s="433"/>
      <c r="G66" s="433"/>
      <c r="H66" s="433"/>
      <c r="I66" s="433"/>
      <c r="J66" s="433"/>
      <c r="K66" s="433"/>
      <c r="L66" s="433"/>
      <c r="M66" s="433"/>
      <c r="N66" s="433"/>
      <c r="O66" s="433"/>
      <c r="P66" s="433"/>
      <c r="Q66" s="433"/>
      <c r="R66" s="433"/>
      <c r="S66" s="432"/>
      <c r="T66" s="432"/>
      <c r="U66" s="432"/>
      <c r="V66" s="432"/>
      <c r="W66" s="432"/>
      <c r="X66" s="432"/>
      <c r="Y66" s="432"/>
      <c r="Z66" s="432"/>
      <c r="AA66" s="432"/>
    </row>
    <row r="67" spans="2:27" ht="12.75">
      <c r="B67" s="432"/>
      <c r="C67" s="432"/>
      <c r="D67" s="432"/>
      <c r="E67" s="433"/>
      <c r="F67" s="433"/>
      <c r="G67" s="433"/>
      <c r="H67" s="433"/>
      <c r="I67" s="433"/>
      <c r="J67" s="433"/>
      <c r="K67" s="433"/>
      <c r="L67" s="433"/>
      <c r="M67" s="433"/>
      <c r="N67" s="433"/>
      <c r="O67" s="433"/>
      <c r="P67" s="433"/>
      <c r="Q67" s="433"/>
      <c r="R67" s="433"/>
      <c r="S67" s="432"/>
      <c r="T67" s="432"/>
      <c r="U67" s="432"/>
      <c r="V67" s="432"/>
      <c r="W67" s="432"/>
      <c r="X67" s="432"/>
      <c r="Y67" s="432"/>
      <c r="Z67" s="432"/>
      <c r="AA67" s="432"/>
    </row>
    <row r="68" spans="2:27" ht="12.75">
      <c r="B68" s="432"/>
      <c r="C68" s="432"/>
      <c r="D68" s="432"/>
      <c r="E68" s="433"/>
      <c r="F68" s="433"/>
      <c r="G68" s="433"/>
      <c r="H68" s="433"/>
      <c r="I68" s="433"/>
      <c r="J68" s="433"/>
      <c r="K68" s="433"/>
      <c r="L68" s="433"/>
      <c r="M68" s="433"/>
      <c r="N68" s="433"/>
      <c r="O68" s="433"/>
      <c r="P68" s="433"/>
      <c r="Q68" s="433"/>
      <c r="R68" s="433"/>
      <c r="S68" s="432"/>
      <c r="T68" s="432"/>
      <c r="U68" s="432"/>
      <c r="V68" s="432"/>
      <c r="W68" s="432"/>
      <c r="X68" s="432"/>
      <c r="Y68" s="432"/>
      <c r="Z68" s="432"/>
      <c r="AA68" s="432"/>
    </row>
    <row r="69" spans="2:27" ht="12.75">
      <c r="B69" s="432"/>
      <c r="C69" s="432"/>
      <c r="D69" s="432"/>
      <c r="E69" s="433"/>
      <c r="F69" s="433"/>
      <c r="G69" s="433"/>
      <c r="H69" s="433"/>
      <c r="I69" s="433"/>
      <c r="J69" s="433"/>
      <c r="K69" s="433"/>
      <c r="L69" s="433"/>
      <c r="M69" s="433"/>
      <c r="N69" s="433"/>
      <c r="O69" s="433"/>
      <c r="P69" s="433"/>
      <c r="Q69" s="433"/>
      <c r="R69" s="433"/>
      <c r="S69" s="432"/>
      <c r="T69" s="432"/>
      <c r="U69" s="432"/>
      <c r="V69" s="432"/>
      <c r="W69" s="432"/>
      <c r="X69" s="432"/>
      <c r="Y69" s="432"/>
      <c r="Z69" s="432"/>
      <c r="AA69" s="432"/>
    </row>
    <row r="70" spans="2:27" ht="12.75">
      <c r="B70" s="432"/>
      <c r="C70" s="432"/>
      <c r="D70" s="432"/>
      <c r="E70" s="433"/>
      <c r="F70" s="433"/>
      <c r="G70" s="433"/>
      <c r="H70" s="433"/>
      <c r="I70" s="433"/>
      <c r="J70" s="433"/>
      <c r="K70" s="433"/>
      <c r="L70" s="433"/>
      <c r="M70" s="433"/>
      <c r="N70" s="433"/>
      <c r="O70" s="433"/>
      <c r="P70" s="433"/>
      <c r="Q70" s="433"/>
      <c r="R70" s="433"/>
      <c r="S70" s="432"/>
      <c r="T70" s="432"/>
      <c r="U70" s="432"/>
      <c r="V70" s="432"/>
      <c r="W70" s="432"/>
      <c r="X70" s="432"/>
      <c r="Y70" s="432"/>
      <c r="Z70" s="432"/>
      <c r="AA70" s="432"/>
    </row>
    <row r="71" spans="2:27" ht="12.75">
      <c r="B71" s="432"/>
      <c r="C71" s="432"/>
      <c r="D71" s="432"/>
      <c r="E71" s="433"/>
      <c r="F71" s="433"/>
      <c r="G71" s="433"/>
      <c r="H71" s="433"/>
      <c r="I71" s="433"/>
      <c r="J71" s="433"/>
      <c r="K71" s="433"/>
      <c r="L71" s="433"/>
      <c r="M71" s="433"/>
      <c r="N71" s="433"/>
      <c r="O71" s="433"/>
      <c r="P71" s="433"/>
      <c r="Q71" s="433"/>
      <c r="R71" s="433"/>
      <c r="S71" s="432"/>
      <c r="T71" s="432"/>
      <c r="U71" s="432"/>
      <c r="V71" s="432"/>
      <c r="W71" s="432"/>
      <c r="X71" s="432"/>
      <c r="Y71" s="432"/>
      <c r="Z71" s="432"/>
      <c r="AA71" s="432"/>
    </row>
    <row r="72" spans="2:27" ht="12.75">
      <c r="B72" s="432"/>
      <c r="C72" s="432"/>
      <c r="D72" s="432"/>
      <c r="E72" s="433"/>
      <c r="F72" s="433"/>
      <c r="G72" s="433"/>
      <c r="H72" s="433"/>
      <c r="I72" s="433"/>
      <c r="J72" s="433"/>
      <c r="K72" s="433"/>
      <c r="L72" s="433"/>
      <c r="M72" s="433"/>
      <c r="N72" s="433"/>
      <c r="O72" s="433"/>
      <c r="P72" s="433"/>
      <c r="Q72" s="433"/>
      <c r="R72" s="433"/>
      <c r="S72" s="432"/>
      <c r="T72" s="432"/>
      <c r="U72" s="432"/>
      <c r="V72" s="432"/>
      <c r="W72" s="432"/>
      <c r="X72" s="432"/>
      <c r="Y72" s="432"/>
      <c r="Z72" s="432"/>
      <c r="AA72" s="432"/>
    </row>
    <row r="73" spans="2:27" ht="12.75">
      <c r="B73" s="432"/>
      <c r="C73" s="432"/>
      <c r="D73" s="432"/>
      <c r="E73" s="433"/>
      <c r="F73" s="433"/>
      <c r="G73" s="433"/>
      <c r="H73" s="433"/>
      <c r="I73" s="433"/>
      <c r="J73" s="433"/>
      <c r="K73" s="433"/>
      <c r="L73" s="433"/>
      <c r="M73" s="433"/>
      <c r="N73" s="433"/>
      <c r="O73" s="433"/>
      <c r="P73" s="433"/>
      <c r="Q73" s="433"/>
      <c r="R73" s="433"/>
      <c r="S73" s="432"/>
      <c r="T73" s="432"/>
      <c r="U73" s="432"/>
      <c r="V73" s="432"/>
      <c r="W73" s="432"/>
      <c r="X73" s="432"/>
      <c r="Y73" s="432"/>
      <c r="Z73" s="432"/>
      <c r="AA73" s="432"/>
    </row>
    <row r="74" spans="2:27" ht="12.75">
      <c r="B74" s="432"/>
      <c r="C74" s="432"/>
      <c r="D74" s="432"/>
      <c r="E74" s="433"/>
      <c r="F74" s="433"/>
      <c r="G74" s="433"/>
      <c r="H74" s="433"/>
      <c r="I74" s="433"/>
      <c r="J74" s="433"/>
      <c r="K74" s="433"/>
      <c r="L74" s="433"/>
      <c r="M74" s="433"/>
      <c r="N74" s="433"/>
      <c r="O74" s="433"/>
      <c r="P74" s="433"/>
      <c r="Q74" s="433"/>
      <c r="R74" s="433"/>
      <c r="S74" s="432"/>
      <c r="T74" s="432"/>
      <c r="U74" s="432"/>
      <c r="V74" s="432"/>
      <c r="W74" s="432"/>
      <c r="X74" s="432"/>
      <c r="Y74" s="432"/>
      <c r="Z74" s="432"/>
      <c r="AA74" s="432"/>
    </row>
    <row r="75" spans="2:27" ht="12.75">
      <c r="B75" s="432"/>
      <c r="C75" s="432"/>
      <c r="D75" s="432"/>
      <c r="E75" s="433"/>
      <c r="F75" s="433"/>
      <c r="G75" s="433"/>
      <c r="H75" s="433"/>
      <c r="I75" s="433"/>
      <c r="J75" s="433"/>
      <c r="K75" s="433"/>
      <c r="L75" s="433"/>
      <c r="M75" s="433"/>
      <c r="N75" s="433"/>
      <c r="O75" s="433"/>
      <c r="P75" s="433"/>
      <c r="Q75" s="433"/>
      <c r="R75" s="433"/>
      <c r="S75" s="432"/>
      <c r="T75" s="432"/>
      <c r="U75" s="432"/>
      <c r="V75" s="432"/>
      <c r="W75" s="432"/>
      <c r="X75" s="432"/>
      <c r="Y75" s="432"/>
      <c r="Z75" s="432"/>
      <c r="AA75" s="432"/>
    </row>
    <row r="76" spans="2:27" ht="12.75">
      <c r="B76" s="432"/>
      <c r="C76" s="432"/>
      <c r="D76" s="432"/>
      <c r="E76" s="433"/>
      <c r="F76" s="433"/>
      <c r="G76" s="433"/>
      <c r="H76" s="433"/>
      <c r="I76" s="433"/>
      <c r="J76" s="433"/>
      <c r="K76" s="433"/>
      <c r="L76" s="433"/>
      <c r="M76" s="433"/>
      <c r="N76" s="433"/>
      <c r="O76" s="433"/>
      <c r="P76" s="433"/>
      <c r="Q76" s="433"/>
      <c r="R76" s="433"/>
      <c r="S76" s="432"/>
      <c r="T76" s="432"/>
      <c r="U76" s="432"/>
      <c r="V76" s="432"/>
      <c r="W76" s="432"/>
      <c r="X76" s="432"/>
      <c r="Y76" s="432"/>
      <c r="Z76" s="432"/>
      <c r="AA76" s="432"/>
    </row>
    <row r="77" spans="2:27" ht="12.75">
      <c r="B77" s="432"/>
      <c r="C77" s="432"/>
      <c r="D77" s="432"/>
      <c r="E77" s="433"/>
      <c r="F77" s="433"/>
      <c r="G77" s="433"/>
      <c r="H77" s="433"/>
      <c r="I77" s="433"/>
      <c r="J77" s="433"/>
      <c r="K77" s="433"/>
      <c r="L77" s="433"/>
      <c r="M77" s="433"/>
      <c r="N77" s="433"/>
      <c r="O77" s="433"/>
      <c r="P77" s="433"/>
      <c r="Q77" s="433"/>
      <c r="R77" s="433"/>
      <c r="S77" s="432"/>
      <c r="T77" s="432"/>
      <c r="U77" s="432"/>
      <c r="V77" s="432"/>
      <c r="W77" s="432"/>
      <c r="X77" s="432"/>
      <c r="Y77" s="432"/>
      <c r="Z77" s="432"/>
      <c r="AA77" s="432"/>
    </row>
    <row r="78" spans="2:27" ht="12.75">
      <c r="B78" s="432"/>
      <c r="C78" s="432"/>
      <c r="D78" s="432"/>
      <c r="E78" s="433"/>
      <c r="F78" s="433"/>
      <c r="G78" s="433"/>
      <c r="H78" s="433"/>
      <c r="I78" s="433"/>
      <c r="J78" s="433"/>
      <c r="K78" s="433"/>
      <c r="L78" s="433"/>
      <c r="M78" s="433"/>
      <c r="N78" s="433"/>
      <c r="O78" s="433"/>
      <c r="P78" s="433"/>
      <c r="Q78" s="433"/>
      <c r="R78" s="433"/>
      <c r="S78" s="432"/>
      <c r="T78" s="432"/>
      <c r="U78" s="432"/>
      <c r="V78" s="432"/>
      <c r="W78" s="432"/>
      <c r="X78" s="432"/>
      <c r="Y78" s="432"/>
      <c r="Z78" s="432"/>
      <c r="AA78" s="432"/>
    </row>
    <row r="79" spans="2:27" ht="12.75">
      <c r="B79" s="432"/>
      <c r="C79" s="432"/>
      <c r="D79" s="432"/>
      <c r="E79" s="433"/>
      <c r="F79" s="433"/>
      <c r="G79" s="433"/>
      <c r="H79" s="433"/>
      <c r="I79" s="433"/>
      <c r="J79" s="433"/>
      <c r="K79" s="433"/>
      <c r="L79" s="433"/>
      <c r="M79" s="433"/>
      <c r="N79" s="433"/>
      <c r="O79" s="433"/>
      <c r="P79" s="433"/>
      <c r="Q79" s="433"/>
      <c r="R79" s="433"/>
      <c r="S79" s="432"/>
      <c r="T79" s="432"/>
      <c r="U79" s="432"/>
      <c r="V79" s="432"/>
      <c r="W79" s="432"/>
      <c r="X79" s="432"/>
      <c r="Y79" s="432"/>
      <c r="Z79" s="432"/>
      <c r="AA79" s="432"/>
    </row>
    <row r="80" spans="2:27" ht="12.75">
      <c r="B80" s="432"/>
      <c r="C80" s="432"/>
      <c r="D80" s="432"/>
      <c r="E80" s="433"/>
      <c r="F80" s="433"/>
      <c r="G80" s="433"/>
      <c r="H80" s="433"/>
      <c r="I80" s="433"/>
      <c r="J80" s="433"/>
      <c r="K80" s="433"/>
      <c r="L80" s="433"/>
      <c r="M80" s="433"/>
      <c r="N80" s="433"/>
      <c r="O80" s="433"/>
      <c r="P80" s="433"/>
      <c r="Q80" s="433"/>
      <c r="R80" s="433"/>
      <c r="S80" s="432"/>
      <c r="T80" s="432"/>
      <c r="U80" s="432"/>
      <c r="V80" s="432"/>
      <c r="W80" s="432"/>
      <c r="X80" s="432"/>
      <c r="Y80" s="432"/>
      <c r="Z80" s="432"/>
      <c r="AA80" s="432"/>
    </row>
    <row r="81" spans="2:27" ht="12.75">
      <c r="B81" s="432"/>
      <c r="C81" s="432"/>
      <c r="D81" s="432"/>
      <c r="E81" s="433"/>
      <c r="F81" s="433"/>
      <c r="G81" s="433"/>
      <c r="H81" s="433"/>
      <c r="I81" s="433"/>
      <c r="J81" s="433"/>
      <c r="K81" s="433"/>
      <c r="L81" s="433"/>
      <c r="M81" s="433"/>
      <c r="N81" s="433"/>
      <c r="O81" s="433"/>
      <c r="P81" s="433"/>
      <c r="Q81" s="433"/>
      <c r="R81" s="433"/>
      <c r="S81" s="432"/>
      <c r="T81" s="432"/>
      <c r="U81" s="432"/>
      <c r="V81" s="432"/>
      <c r="W81" s="432"/>
      <c r="X81" s="432"/>
      <c r="Y81" s="432"/>
      <c r="Z81" s="432"/>
      <c r="AA81" s="432"/>
    </row>
    <row r="82" spans="2:27" ht="12.75">
      <c r="B82" s="432"/>
      <c r="C82" s="432"/>
      <c r="D82" s="432"/>
      <c r="E82" s="433"/>
      <c r="F82" s="433"/>
      <c r="G82" s="433"/>
      <c r="H82" s="433"/>
      <c r="I82" s="433"/>
      <c r="J82" s="433"/>
      <c r="K82" s="433"/>
      <c r="L82" s="433"/>
      <c r="M82" s="433"/>
      <c r="N82" s="433"/>
      <c r="O82" s="433"/>
      <c r="P82" s="433"/>
      <c r="Q82" s="433"/>
      <c r="R82" s="433"/>
      <c r="S82" s="432"/>
      <c r="T82" s="432"/>
      <c r="U82" s="432"/>
      <c r="V82" s="432"/>
      <c r="W82" s="432"/>
      <c r="X82" s="432"/>
      <c r="Y82" s="432"/>
      <c r="Z82" s="432"/>
      <c r="AA82" s="432"/>
    </row>
    <row r="83" spans="2:27" ht="12.75">
      <c r="B83" s="432"/>
      <c r="C83" s="432"/>
      <c r="D83" s="432"/>
      <c r="E83" s="433"/>
      <c r="F83" s="433"/>
      <c r="G83" s="433"/>
      <c r="H83" s="433"/>
      <c r="I83" s="433"/>
      <c r="J83" s="433"/>
      <c r="K83" s="433"/>
      <c r="L83" s="433"/>
      <c r="M83" s="433"/>
      <c r="N83" s="433"/>
      <c r="O83" s="433"/>
      <c r="P83" s="433"/>
      <c r="Q83" s="433"/>
      <c r="R83" s="433"/>
      <c r="S83" s="432"/>
      <c r="T83" s="432"/>
      <c r="U83" s="432"/>
      <c r="V83" s="432"/>
      <c r="W83" s="432"/>
      <c r="X83" s="432"/>
      <c r="Y83" s="432"/>
      <c r="Z83" s="432"/>
      <c r="AA83" s="432"/>
    </row>
    <row r="84" spans="2:27" ht="12.75">
      <c r="B84" s="432"/>
      <c r="C84" s="432"/>
      <c r="D84" s="432"/>
      <c r="E84" s="433"/>
      <c r="F84" s="433"/>
      <c r="G84" s="433"/>
      <c r="H84" s="433"/>
      <c r="I84" s="433"/>
      <c r="J84" s="433"/>
      <c r="K84" s="433"/>
      <c r="L84" s="433"/>
      <c r="M84" s="433"/>
      <c r="N84" s="433"/>
      <c r="O84" s="433"/>
      <c r="P84" s="433"/>
      <c r="Q84" s="433"/>
      <c r="R84" s="433"/>
      <c r="S84" s="432"/>
      <c r="T84" s="432"/>
      <c r="U84" s="432"/>
      <c r="V84" s="432"/>
      <c r="W84" s="432"/>
      <c r="X84" s="432"/>
      <c r="Y84" s="432"/>
      <c r="Z84" s="432"/>
      <c r="AA84" s="432"/>
    </row>
    <row r="85" spans="2:27" ht="12.75">
      <c r="B85" s="432"/>
      <c r="C85" s="432"/>
      <c r="D85" s="432"/>
      <c r="E85" s="433"/>
      <c r="F85" s="433"/>
      <c r="G85" s="433"/>
      <c r="H85" s="433"/>
      <c r="I85" s="433"/>
      <c r="J85" s="433"/>
      <c r="K85" s="433"/>
      <c r="L85" s="433"/>
      <c r="M85" s="433"/>
      <c r="N85" s="433"/>
      <c r="O85" s="433"/>
      <c r="P85" s="433"/>
      <c r="Q85" s="433"/>
      <c r="R85" s="433"/>
      <c r="S85" s="432"/>
      <c r="T85" s="432"/>
      <c r="U85" s="432"/>
      <c r="V85" s="432"/>
      <c r="W85" s="432"/>
      <c r="X85" s="432"/>
      <c r="Y85" s="432"/>
      <c r="Z85" s="432"/>
      <c r="AA85" s="432"/>
    </row>
    <row r="86" spans="2:27" ht="12.75">
      <c r="B86" s="432"/>
      <c r="C86" s="432"/>
      <c r="D86" s="432"/>
      <c r="E86" s="433"/>
      <c r="F86" s="433"/>
      <c r="G86" s="433"/>
      <c r="H86" s="433"/>
      <c r="I86" s="433"/>
      <c r="J86" s="433"/>
      <c r="K86" s="433"/>
      <c r="L86" s="433"/>
      <c r="M86" s="433"/>
      <c r="N86" s="433"/>
      <c r="O86" s="433"/>
      <c r="P86" s="433"/>
      <c r="Q86" s="433"/>
      <c r="R86" s="433"/>
      <c r="S86" s="432"/>
      <c r="T86" s="432"/>
      <c r="U86" s="432"/>
      <c r="V86" s="432"/>
      <c r="W86" s="432"/>
      <c r="X86" s="432"/>
      <c r="Y86" s="432"/>
      <c r="Z86" s="432"/>
      <c r="AA86" s="432"/>
    </row>
    <row r="87" spans="2:27" ht="12.75">
      <c r="B87" s="432"/>
      <c r="C87" s="432"/>
      <c r="D87" s="432"/>
      <c r="E87" s="433"/>
      <c r="F87" s="433"/>
      <c r="G87" s="433"/>
      <c r="H87" s="433"/>
      <c r="I87" s="433"/>
      <c r="J87" s="433"/>
      <c r="K87" s="433"/>
      <c r="L87" s="433"/>
      <c r="M87" s="433"/>
      <c r="N87" s="433"/>
      <c r="O87" s="433"/>
      <c r="P87" s="433"/>
      <c r="Q87" s="433"/>
      <c r="R87" s="433"/>
      <c r="S87" s="432"/>
      <c r="T87" s="432"/>
      <c r="U87" s="432"/>
      <c r="V87" s="432"/>
      <c r="W87" s="432"/>
      <c r="X87" s="432"/>
      <c r="Y87" s="432"/>
      <c r="Z87" s="432"/>
      <c r="AA87" s="432"/>
    </row>
    <row r="88" spans="2:27" ht="12.75">
      <c r="B88" s="432"/>
      <c r="C88" s="432"/>
      <c r="D88" s="432"/>
      <c r="E88" s="433"/>
      <c r="F88" s="433"/>
      <c r="G88" s="433"/>
      <c r="H88" s="433"/>
      <c r="I88" s="433"/>
      <c r="J88" s="433"/>
      <c r="K88" s="433"/>
      <c r="L88" s="433"/>
      <c r="M88" s="433"/>
      <c r="N88" s="433"/>
      <c r="O88" s="433"/>
      <c r="P88" s="433"/>
      <c r="Q88" s="433"/>
      <c r="R88" s="433"/>
      <c r="S88" s="432"/>
      <c r="T88" s="432"/>
      <c r="U88" s="432"/>
      <c r="V88" s="432"/>
      <c r="W88" s="432"/>
      <c r="X88" s="432"/>
      <c r="Y88" s="432"/>
      <c r="Z88" s="432"/>
      <c r="AA88" s="432"/>
    </row>
    <row r="89" spans="2:27" ht="12.75">
      <c r="B89" s="432"/>
      <c r="C89" s="432"/>
      <c r="D89" s="432"/>
      <c r="E89" s="433"/>
      <c r="F89" s="433"/>
      <c r="G89" s="433"/>
      <c r="H89" s="433"/>
      <c r="I89" s="433"/>
      <c r="J89" s="433"/>
      <c r="K89" s="433"/>
      <c r="L89" s="433"/>
      <c r="M89" s="433"/>
      <c r="N89" s="433"/>
      <c r="O89" s="433"/>
      <c r="P89" s="433"/>
      <c r="Q89" s="433"/>
      <c r="R89" s="433"/>
      <c r="S89" s="432"/>
      <c r="T89" s="432"/>
      <c r="U89" s="432"/>
      <c r="V89" s="432"/>
      <c r="W89" s="432"/>
      <c r="X89" s="432"/>
      <c r="Y89" s="432"/>
      <c r="Z89" s="432"/>
      <c r="AA89" s="432"/>
    </row>
    <row r="90" spans="2:27" ht="12.75">
      <c r="B90" s="432"/>
      <c r="C90" s="432"/>
      <c r="D90" s="432"/>
      <c r="E90" s="433"/>
      <c r="F90" s="433"/>
      <c r="G90" s="433"/>
      <c r="H90" s="433"/>
      <c r="I90" s="433"/>
      <c r="J90" s="433"/>
      <c r="K90" s="433"/>
      <c r="L90" s="433"/>
      <c r="M90" s="433"/>
      <c r="N90" s="433"/>
      <c r="O90" s="433"/>
      <c r="P90" s="433"/>
      <c r="Q90" s="433"/>
      <c r="R90" s="433"/>
      <c r="S90" s="432"/>
      <c r="T90" s="432"/>
      <c r="U90" s="432"/>
      <c r="V90" s="432"/>
      <c r="W90" s="432"/>
      <c r="X90" s="432"/>
      <c r="Y90" s="432"/>
      <c r="Z90" s="432"/>
      <c r="AA90" s="432"/>
    </row>
    <row r="91" spans="2:27" ht="12.75">
      <c r="B91" s="432"/>
      <c r="C91" s="432"/>
      <c r="D91" s="432"/>
      <c r="E91" s="433"/>
      <c r="F91" s="433"/>
      <c r="G91" s="433"/>
      <c r="H91" s="433"/>
      <c r="I91" s="433"/>
      <c r="J91" s="433"/>
      <c r="K91" s="433"/>
      <c r="L91" s="433"/>
      <c r="M91" s="433"/>
      <c r="N91" s="433"/>
      <c r="O91" s="433"/>
      <c r="P91" s="433"/>
      <c r="Q91" s="433"/>
      <c r="R91" s="433"/>
      <c r="S91" s="432"/>
      <c r="T91" s="432"/>
      <c r="U91" s="432"/>
      <c r="V91" s="432"/>
      <c r="W91" s="432"/>
      <c r="X91" s="432"/>
      <c r="Y91" s="432"/>
      <c r="Z91" s="432"/>
      <c r="AA91" s="432"/>
    </row>
    <row r="92" spans="2:27" ht="12.75">
      <c r="B92" s="432"/>
      <c r="C92" s="432"/>
      <c r="D92" s="432"/>
      <c r="E92" s="433"/>
      <c r="F92" s="433"/>
      <c r="G92" s="433"/>
      <c r="H92" s="433"/>
      <c r="I92" s="433"/>
      <c r="J92" s="433"/>
      <c r="K92" s="433"/>
      <c r="L92" s="433"/>
      <c r="M92" s="433"/>
      <c r="N92" s="433"/>
      <c r="O92" s="433"/>
      <c r="P92" s="433"/>
      <c r="Q92" s="433"/>
      <c r="R92" s="433"/>
      <c r="S92" s="432"/>
      <c r="T92" s="432"/>
      <c r="U92" s="432"/>
      <c r="V92" s="432"/>
      <c r="W92" s="432"/>
      <c r="X92" s="432"/>
      <c r="Y92" s="432"/>
      <c r="Z92" s="432"/>
      <c r="AA92" s="432"/>
    </row>
    <row r="93" spans="2:27" ht="12.75">
      <c r="B93" s="432"/>
      <c r="C93" s="432"/>
      <c r="D93" s="432"/>
      <c r="E93" s="433"/>
      <c r="F93" s="433"/>
      <c r="G93" s="433"/>
      <c r="H93" s="433"/>
      <c r="I93" s="433"/>
      <c r="J93" s="433"/>
      <c r="K93" s="433"/>
      <c r="L93" s="433"/>
      <c r="M93" s="433"/>
      <c r="N93" s="433"/>
      <c r="O93" s="433"/>
      <c r="P93" s="433"/>
      <c r="Q93" s="433"/>
      <c r="R93" s="433"/>
      <c r="S93" s="432"/>
      <c r="T93" s="432"/>
      <c r="U93" s="432"/>
      <c r="V93" s="432"/>
      <c r="W93" s="432"/>
      <c r="X93" s="432"/>
      <c r="Y93" s="432"/>
      <c r="Z93" s="432"/>
      <c r="AA93" s="432"/>
    </row>
    <row r="94" spans="2:27" ht="12.75">
      <c r="B94" s="432"/>
      <c r="C94" s="432"/>
      <c r="D94" s="432"/>
      <c r="E94" s="433"/>
      <c r="F94" s="433"/>
      <c r="G94" s="433"/>
      <c r="H94" s="433"/>
      <c r="I94" s="433"/>
      <c r="J94" s="433"/>
      <c r="K94" s="433"/>
      <c r="L94" s="433"/>
      <c r="M94" s="433"/>
      <c r="N94" s="433"/>
      <c r="O94" s="433"/>
      <c r="P94" s="433"/>
      <c r="Q94" s="433"/>
      <c r="R94" s="433"/>
      <c r="S94" s="432"/>
      <c r="T94" s="432"/>
      <c r="U94" s="432"/>
      <c r="V94" s="432"/>
      <c r="W94" s="432"/>
      <c r="X94" s="432"/>
      <c r="Y94" s="432"/>
      <c r="Z94" s="432"/>
      <c r="AA94" s="432"/>
    </row>
    <row r="95" spans="2:27" ht="12.75">
      <c r="B95" s="432"/>
      <c r="C95" s="432"/>
      <c r="D95" s="432"/>
      <c r="E95" s="433"/>
      <c r="F95" s="433"/>
      <c r="G95" s="433"/>
      <c r="H95" s="433"/>
      <c r="I95" s="433"/>
      <c r="J95" s="433"/>
      <c r="K95" s="433"/>
      <c r="L95" s="433"/>
      <c r="M95" s="433"/>
      <c r="N95" s="433"/>
      <c r="O95" s="433"/>
      <c r="P95" s="433"/>
      <c r="Q95" s="433"/>
      <c r="R95" s="433"/>
      <c r="S95" s="432"/>
      <c r="T95" s="432"/>
      <c r="U95" s="432"/>
      <c r="V95" s="432"/>
      <c r="W95" s="432"/>
      <c r="X95" s="432"/>
      <c r="Y95" s="432"/>
      <c r="Z95" s="432"/>
      <c r="AA95" s="432"/>
    </row>
    <row r="96" spans="2:27" ht="12.75">
      <c r="B96" s="432"/>
      <c r="C96" s="432"/>
      <c r="D96" s="432"/>
      <c r="E96" s="433"/>
      <c r="F96" s="433"/>
      <c r="G96" s="433"/>
      <c r="H96" s="433"/>
      <c r="I96" s="433"/>
      <c r="J96" s="433"/>
      <c r="K96" s="433"/>
      <c r="L96" s="433"/>
      <c r="M96" s="433"/>
      <c r="N96" s="433"/>
      <c r="O96" s="433"/>
      <c r="P96" s="433"/>
      <c r="Q96" s="433"/>
      <c r="R96" s="433"/>
      <c r="S96" s="432"/>
      <c r="T96" s="432"/>
      <c r="U96" s="432"/>
      <c r="V96" s="432"/>
      <c r="W96" s="432"/>
      <c r="X96" s="432"/>
      <c r="Y96" s="432"/>
      <c r="Z96" s="432"/>
      <c r="AA96" s="432"/>
    </row>
    <row r="97" spans="2:27" ht="12.75">
      <c r="B97" s="432"/>
      <c r="C97" s="432"/>
      <c r="D97" s="432"/>
      <c r="E97" s="433"/>
      <c r="F97" s="433"/>
      <c r="G97" s="433"/>
      <c r="H97" s="433"/>
      <c r="I97" s="433"/>
      <c r="J97" s="433"/>
      <c r="K97" s="433"/>
      <c r="L97" s="433"/>
      <c r="M97" s="433"/>
      <c r="N97" s="433"/>
      <c r="O97" s="433"/>
      <c r="P97" s="433"/>
      <c r="Q97" s="433"/>
      <c r="R97" s="433"/>
      <c r="S97" s="432"/>
      <c r="T97" s="432"/>
      <c r="U97" s="432"/>
      <c r="V97" s="432"/>
      <c r="W97" s="432"/>
      <c r="X97" s="432"/>
      <c r="Y97" s="432"/>
      <c r="Z97" s="432"/>
      <c r="AA97" s="432"/>
    </row>
    <row r="98" spans="2:27" ht="12.75">
      <c r="B98" s="432"/>
      <c r="C98" s="432"/>
      <c r="D98" s="432"/>
      <c r="E98" s="433"/>
      <c r="F98" s="433"/>
      <c r="G98" s="433"/>
      <c r="H98" s="433"/>
      <c r="I98" s="433"/>
      <c r="J98" s="433"/>
      <c r="K98" s="433"/>
      <c r="L98" s="433"/>
      <c r="M98" s="433"/>
      <c r="N98" s="433"/>
      <c r="O98" s="433"/>
      <c r="P98" s="433"/>
      <c r="Q98" s="433"/>
      <c r="R98" s="433"/>
      <c r="S98" s="432"/>
      <c r="T98" s="432"/>
      <c r="U98" s="432"/>
      <c r="V98" s="432"/>
      <c r="W98" s="432"/>
      <c r="X98" s="432"/>
      <c r="Y98" s="432"/>
      <c r="Z98" s="432"/>
      <c r="AA98" s="432"/>
    </row>
    <row r="99" spans="2:27" ht="12.75">
      <c r="B99" s="432"/>
      <c r="C99" s="432"/>
      <c r="D99" s="432"/>
      <c r="E99" s="433"/>
      <c r="F99" s="433"/>
      <c r="G99" s="433"/>
      <c r="H99" s="433"/>
      <c r="I99" s="433"/>
      <c r="J99" s="433"/>
      <c r="K99" s="433"/>
      <c r="L99" s="433"/>
      <c r="M99" s="433"/>
      <c r="N99" s="433"/>
      <c r="O99" s="433"/>
      <c r="P99" s="433"/>
      <c r="Q99" s="433"/>
      <c r="R99" s="433"/>
      <c r="S99" s="432"/>
      <c r="T99" s="432"/>
      <c r="U99" s="432"/>
      <c r="V99" s="432"/>
      <c r="W99" s="432"/>
      <c r="X99" s="432"/>
      <c r="Y99" s="432"/>
      <c r="Z99" s="432"/>
      <c r="AA99" s="432"/>
    </row>
    <row r="100" spans="2:27" ht="12.75">
      <c r="B100" s="432"/>
      <c r="C100" s="432"/>
      <c r="D100" s="432"/>
      <c r="E100" s="433"/>
      <c r="F100" s="433"/>
      <c r="G100" s="433"/>
      <c r="H100" s="433"/>
      <c r="I100" s="433"/>
      <c r="J100" s="433"/>
      <c r="K100" s="433"/>
      <c r="L100" s="433"/>
      <c r="M100" s="433"/>
      <c r="N100" s="433"/>
      <c r="O100" s="433"/>
      <c r="P100" s="433"/>
      <c r="Q100" s="433"/>
      <c r="R100" s="433"/>
      <c r="S100" s="432"/>
      <c r="T100" s="432"/>
      <c r="U100" s="432"/>
      <c r="V100" s="432"/>
      <c r="W100" s="432"/>
      <c r="X100" s="432"/>
      <c r="Y100" s="432"/>
      <c r="Z100" s="432"/>
      <c r="AA100" s="432"/>
    </row>
    <row r="101" spans="2:27" ht="12.75">
      <c r="B101" s="432"/>
      <c r="C101" s="432"/>
      <c r="D101" s="432"/>
      <c r="E101" s="433"/>
      <c r="F101" s="433"/>
      <c r="G101" s="433"/>
      <c r="H101" s="433"/>
      <c r="I101" s="433"/>
      <c r="J101" s="433"/>
      <c r="K101" s="433"/>
      <c r="L101" s="433"/>
      <c r="M101" s="433"/>
      <c r="N101" s="433"/>
      <c r="O101" s="433"/>
      <c r="P101" s="433"/>
      <c r="Q101" s="433"/>
      <c r="R101" s="433"/>
      <c r="S101" s="432"/>
      <c r="T101" s="432"/>
      <c r="U101" s="432"/>
      <c r="V101" s="432"/>
      <c r="W101" s="432"/>
      <c r="X101" s="432"/>
      <c r="Y101" s="432"/>
      <c r="Z101" s="432"/>
      <c r="AA101" s="432"/>
    </row>
    <row r="102" spans="2:27" ht="12.75">
      <c r="B102" s="432"/>
      <c r="C102" s="432"/>
      <c r="D102" s="432"/>
      <c r="E102" s="433"/>
      <c r="F102" s="433"/>
      <c r="G102" s="433"/>
      <c r="H102" s="433"/>
      <c r="I102" s="433"/>
      <c r="J102" s="433"/>
      <c r="K102" s="433"/>
      <c r="L102" s="433"/>
      <c r="M102" s="433"/>
      <c r="N102" s="433"/>
      <c r="O102" s="433"/>
      <c r="P102" s="433"/>
      <c r="Q102" s="433"/>
      <c r="R102" s="433"/>
      <c r="S102" s="432"/>
      <c r="T102" s="432"/>
      <c r="U102" s="432"/>
      <c r="V102" s="432"/>
      <c r="W102" s="432"/>
      <c r="X102" s="432"/>
      <c r="Y102" s="432"/>
      <c r="Z102" s="432"/>
      <c r="AA102" s="432"/>
    </row>
    <row r="103" spans="2:27" ht="12.75">
      <c r="B103" s="432"/>
      <c r="C103" s="432"/>
      <c r="D103" s="432"/>
      <c r="E103" s="433"/>
      <c r="F103" s="433"/>
      <c r="G103" s="433"/>
      <c r="H103" s="433"/>
      <c r="I103" s="433"/>
      <c r="J103" s="433"/>
      <c r="K103" s="433"/>
      <c r="L103" s="433"/>
      <c r="M103" s="433"/>
      <c r="N103" s="433"/>
      <c r="O103" s="433"/>
      <c r="P103" s="433"/>
      <c r="Q103" s="433"/>
      <c r="R103" s="433"/>
      <c r="S103" s="432"/>
      <c r="T103" s="432"/>
      <c r="U103" s="432"/>
      <c r="V103" s="432"/>
      <c r="W103" s="432"/>
      <c r="X103" s="432"/>
      <c r="Y103" s="432"/>
      <c r="Z103" s="432"/>
      <c r="AA103" s="432"/>
    </row>
    <row r="104" spans="2:27" ht="12.75">
      <c r="B104" s="432"/>
      <c r="C104" s="432"/>
      <c r="D104" s="432"/>
      <c r="E104" s="433"/>
      <c r="F104" s="433"/>
      <c r="G104" s="433"/>
      <c r="H104" s="433"/>
      <c r="I104" s="433"/>
      <c r="J104" s="433"/>
      <c r="K104" s="433"/>
      <c r="L104" s="433"/>
      <c r="M104" s="433"/>
      <c r="N104" s="433"/>
      <c r="O104" s="433"/>
      <c r="P104" s="433"/>
      <c r="Q104" s="433"/>
      <c r="R104" s="433"/>
      <c r="S104" s="432"/>
      <c r="T104" s="432"/>
      <c r="U104" s="432"/>
      <c r="V104" s="432"/>
      <c r="W104" s="432"/>
      <c r="X104" s="432"/>
      <c r="Y104" s="432"/>
      <c r="Z104" s="432"/>
      <c r="AA104" s="432"/>
    </row>
    <row r="105" spans="2:27" ht="12.75">
      <c r="B105" s="432"/>
      <c r="C105" s="432"/>
      <c r="D105" s="432"/>
      <c r="E105" s="433"/>
      <c r="F105" s="433"/>
      <c r="G105" s="433"/>
      <c r="H105" s="433"/>
      <c r="I105" s="433"/>
      <c r="J105" s="433"/>
      <c r="K105" s="433"/>
      <c r="L105" s="433"/>
      <c r="M105" s="433"/>
      <c r="N105" s="433"/>
      <c r="O105" s="433"/>
      <c r="P105" s="433"/>
      <c r="Q105" s="433"/>
      <c r="R105" s="433"/>
      <c r="S105" s="432"/>
      <c r="T105" s="432"/>
      <c r="U105" s="432"/>
      <c r="V105" s="432"/>
      <c r="W105" s="432"/>
      <c r="X105" s="432"/>
      <c r="Y105" s="432"/>
      <c r="Z105" s="432"/>
      <c r="AA105" s="432"/>
    </row>
    <row r="106" spans="2:27" ht="12.75">
      <c r="B106" s="432"/>
      <c r="C106" s="432"/>
      <c r="D106" s="432"/>
      <c r="E106" s="433"/>
      <c r="F106" s="433"/>
      <c r="G106" s="433"/>
      <c r="H106" s="433"/>
      <c r="I106" s="433"/>
      <c r="J106" s="433"/>
      <c r="K106" s="433"/>
      <c r="L106" s="433"/>
      <c r="M106" s="433"/>
      <c r="N106" s="433"/>
      <c r="O106" s="433"/>
      <c r="P106" s="433"/>
      <c r="Q106" s="433"/>
      <c r="R106" s="433"/>
      <c r="S106" s="432"/>
      <c r="T106" s="432"/>
      <c r="U106" s="432"/>
      <c r="V106" s="432"/>
      <c r="W106" s="432"/>
      <c r="X106" s="432"/>
      <c r="Y106" s="432"/>
      <c r="Z106" s="432"/>
      <c r="AA106" s="432"/>
    </row>
    <row r="107" spans="2:27" ht="12.75">
      <c r="B107" s="432"/>
      <c r="C107" s="432"/>
      <c r="D107" s="432"/>
      <c r="E107" s="433"/>
      <c r="F107" s="433"/>
      <c r="G107" s="433"/>
      <c r="H107" s="433"/>
      <c r="I107" s="433"/>
      <c r="J107" s="433"/>
      <c r="K107" s="433"/>
      <c r="L107" s="433"/>
      <c r="M107" s="433"/>
      <c r="N107" s="433"/>
      <c r="O107" s="433"/>
      <c r="P107" s="433"/>
      <c r="Q107" s="433"/>
      <c r="R107" s="433"/>
      <c r="S107" s="432"/>
      <c r="T107" s="432"/>
      <c r="U107" s="432"/>
      <c r="V107" s="432"/>
      <c r="W107" s="432"/>
      <c r="X107" s="432"/>
      <c r="Y107" s="432"/>
      <c r="Z107" s="432"/>
      <c r="AA107" s="432"/>
    </row>
    <row r="108" spans="2:27" ht="12.75">
      <c r="B108" s="432"/>
      <c r="C108" s="432"/>
      <c r="D108" s="432"/>
      <c r="E108" s="433"/>
      <c r="F108" s="433"/>
      <c r="G108" s="433"/>
      <c r="H108" s="433"/>
      <c r="I108" s="433"/>
      <c r="J108" s="433"/>
      <c r="K108" s="433"/>
      <c r="L108" s="433"/>
      <c r="M108" s="433"/>
      <c r="N108" s="433"/>
      <c r="O108" s="433"/>
      <c r="P108" s="433"/>
      <c r="Q108" s="433"/>
      <c r="R108" s="433"/>
      <c r="S108" s="432"/>
      <c r="T108" s="432"/>
      <c r="U108" s="432"/>
      <c r="V108" s="432"/>
      <c r="W108" s="432"/>
      <c r="X108" s="432"/>
      <c r="Y108" s="432"/>
      <c r="Z108" s="432"/>
      <c r="AA108" s="432"/>
    </row>
    <row r="109" spans="2:27" ht="12.75">
      <c r="B109" s="432"/>
      <c r="C109" s="432"/>
      <c r="D109" s="432"/>
      <c r="E109" s="433"/>
      <c r="F109" s="433"/>
      <c r="G109" s="433"/>
      <c r="H109" s="433"/>
      <c r="I109" s="433"/>
      <c r="J109" s="433"/>
      <c r="K109" s="433"/>
      <c r="L109" s="433"/>
      <c r="M109" s="433"/>
      <c r="N109" s="433"/>
      <c r="O109" s="433"/>
      <c r="P109" s="433"/>
      <c r="Q109" s="433"/>
      <c r="R109" s="433"/>
      <c r="S109" s="432"/>
      <c r="T109" s="432"/>
      <c r="U109" s="432"/>
      <c r="V109" s="432"/>
      <c r="W109" s="432"/>
      <c r="X109" s="432"/>
      <c r="Y109" s="432"/>
      <c r="Z109" s="432"/>
      <c r="AA109" s="432"/>
    </row>
    <row r="110" spans="2:27" ht="12.75">
      <c r="B110" s="432"/>
      <c r="C110" s="432"/>
      <c r="D110" s="432"/>
      <c r="E110" s="433"/>
      <c r="F110" s="433"/>
      <c r="G110" s="433"/>
      <c r="H110" s="433"/>
      <c r="I110" s="433"/>
      <c r="J110" s="433"/>
      <c r="K110" s="433"/>
      <c r="L110" s="433"/>
      <c r="M110" s="433"/>
      <c r="N110" s="433"/>
      <c r="O110" s="433"/>
      <c r="P110" s="433"/>
      <c r="Q110" s="433"/>
      <c r="R110" s="433"/>
      <c r="S110" s="432"/>
      <c r="T110" s="432"/>
      <c r="U110" s="432"/>
      <c r="V110" s="432"/>
      <c r="W110" s="432"/>
      <c r="X110" s="432"/>
      <c r="Y110" s="432"/>
      <c r="Z110" s="432"/>
      <c r="AA110" s="432"/>
    </row>
    <row r="111" spans="2:27" ht="12.75">
      <c r="B111" s="432"/>
      <c r="C111" s="432"/>
      <c r="D111" s="432"/>
      <c r="E111" s="433"/>
      <c r="F111" s="433"/>
      <c r="G111" s="433"/>
      <c r="H111" s="433"/>
      <c r="I111" s="433"/>
      <c r="J111" s="433"/>
      <c r="K111" s="433"/>
      <c r="L111" s="433"/>
      <c r="M111" s="433"/>
      <c r="N111" s="433"/>
      <c r="O111" s="433"/>
      <c r="P111" s="433"/>
      <c r="Q111" s="433"/>
      <c r="R111" s="433"/>
      <c r="S111" s="432"/>
      <c r="T111" s="432"/>
      <c r="U111" s="432"/>
      <c r="V111" s="432"/>
      <c r="W111" s="432"/>
      <c r="X111" s="432"/>
      <c r="Y111" s="432"/>
      <c r="Z111" s="432"/>
      <c r="AA111" s="432"/>
    </row>
    <row r="112" spans="2:27" ht="12.75">
      <c r="B112" s="432"/>
      <c r="C112" s="432"/>
      <c r="D112" s="432"/>
      <c r="E112" s="433"/>
      <c r="F112" s="433"/>
      <c r="G112" s="433"/>
      <c r="H112" s="433"/>
      <c r="I112" s="433"/>
      <c r="J112" s="433"/>
      <c r="K112" s="433"/>
      <c r="L112" s="433"/>
      <c r="M112" s="433"/>
      <c r="N112" s="433"/>
      <c r="O112" s="433"/>
      <c r="P112" s="433"/>
      <c r="Q112" s="433"/>
      <c r="R112" s="433"/>
      <c r="S112" s="432"/>
      <c r="T112" s="432"/>
      <c r="U112" s="432"/>
      <c r="V112" s="432"/>
      <c r="W112" s="432"/>
      <c r="X112" s="432"/>
      <c r="Y112" s="432"/>
      <c r="Z112" s="432"/>
      <c r="AA112" s="432"/>
    </row>
    <row r="113" spans="2:27" ht="12.75">
      <c r="B113" s="432"/>
      <c r="C113" s="432"/>
      <c r="D113" s="432"/>
      <c r="E113" s="433"/>
      <c r="F113" s="433"/>
      <c r="G113" s="433"/>
      <c r="H113" s="433"/>
      <c r="I113" s="433"/>
      <c r="J113" s="433"/>
      <c r="K113" s="433"/>
      <c r="L113" s="433"/>
      <c r="M113" s="433"/>
      <c r="N113" s="433"/>
      <c r="O113" s="433"/>
      <c r="P113" s="433"/>
      <c r="Q113" s="433"/>
      <c r="R113" s="433"/>
      <c r="S113" s="432"/>
      <c r="T113" s="432"/>
      <c r="U113" s="432"/>
      <c r="V113" s="432"/>
      <c r="W113" s="432"/>
      <c r="X113" s="432"/>
      <c r="Y113" s="432"/>
      <c r="Z113" s="432"/>
      <c r="AA113" s="432"/>
    </row>
    <row r="114" spans="2:27" ht="12.75">
      <c r="B114" s="432"/>
      <c r="C114" s="432"/>
      <c r="D114" s="432"/>
      <c r="E114" s="433"/>
      <c r="F114" s="433"/>
      <c r="G114" s="433"/>
      <c r="H114" s="433"/>
      <c r="I114" s="433"/>
      <c r="J114" s="433"/>
      <c r="K114" s="433"/>
      <c r="L114" s="433"/>
      <c r="M114" s="433"/>
      <c r="N114" s="433"/>
      <c r="O114" s="433"/>
      <c r="P114" s="433"/>
      <c r="Q114" s="433"/>
      <c r="R114" s="433"/>
      <c r="S114" s="432"/>
      <c r="T114" s="432"/>
      <c r="U114" s="432"/>
      <c r="V114" s="432"/>
      <c r="W114" s="432"/>
      <c r="X114" s="432"/>
      <c r="Y114" s="432"/>
      <c r="Z114" s="432"/>
      <c r="AA114" s="432"/>
    </row>
    <row r="115" spans="2:27" ht="12.75">
      <c r="B115" s="432"/>
      <c r="C115" s="432"/>
      <c r="D115" s="432"/>
      <c r="E115" s="433"/>
      <c r="F115" s="433"/>
      <c r="G115" s="433"/>
      <c r="H115" s="433"/>
      <c r="I115" s="433"/>
      <c r="J115" s="433"/>
      <c r="K115" s="433"/>
      <c r="L115" s="433"/>
      <c r="M115" s="433"/>
      <c r="N115" s="433"/>
      <c r="O115" s="433"/>
      <c r="P115" s="433"/>
      <c r="Q115" s="433"/>
      <c r="R115" s="433"/>
      <c r="S115" s="432"/>
      <c r="T115" s="432"/>
      <c r="U115" s="432"/>
      <c r="V115" s="432"/>
      <c r="W115" s="432"/>
      <c r="X115" s="432"/>
      <c r="Y115" s="432"/>
      <c r="Z115" s="432"/>
      <c r="AA115" s="432"/>
    </row>
    <row r="116" spans="2:27" ht="12.75">
      <c r="B116" s="432"/>
      <c r="C116" s="432"/>
      <c r="D116" s="432"/>
      <c r="E116" s="433"/>
      <c r="F116" s="433"/>
      <c r="G116" s="433"/>
      <c r="H116" s="433"/>
      <c r="I116" s="433"/>
      <c r="J116" s="433"/>
      <c r="K116" s="433"/>
      <c r="L116" s="433"/>
      <c r="M116" s="433"/>
      <c r="N116" s="433"/>
      <c r="O116" s="433"/>
      <c r="P116" s="433"/>
      <c r="Q116" s="433"/>
      <c r="R116" s="433"/>
      <c r="S116" s="432"/>
      <c r="T116" s="432"/>
      <c r="U116" s="432"/>
      <c r="V116" s="432"/>
      <c r="W116" s="432"/>
      <c r="X116" s="432"/>
      <c r="Y116" s="432"/>
      <c r="Z116" s="432"/>
      <c r="AA116" s="432"/>
    </row>
    <row r="117" spans="2:27" ht="12.75">
      <c r="B117" s="432"/>
      <c r="C117" s="432"/>
      <c r="D117" s="432"/>
      <c r="E117" s="433"/>
      <c r="F117" s="433"/>
      <c r="G117" s="433"/>
      <c r="H117" s="433"/>
      <c r="I117" s="433"/>
      <c r="J117" s="433"/>
      <c r="K117" s="433"/>
      <c r="L117" s="433"/>
      <c r="M117" s="433"/>
      <c r="N117" s="433"/>
      <c r="O117" s="433"/>
      <c r="P117" s="433"/>
      <c r="Q117" s="433"/>
      <c r="R117" s="433"/>
      <c r="S117" s="432"/>
      <c r="T117" s="432"/>
      <c r="U117" s="432"/>
      <c r="V117" s="432"/>
      <c r="W117" s="432"/>
      <c r="X117" s="432"/>
      <c r="Y117" s="432"/>
      <c r="Z117" s="432"/>
      <c r="AA117" s="432"/>
    </row>
    <row r="118" spans="2:27" ht="12.75">
      <c r="B118" s="432"/>
      <c r="C118" s="432"/>
      <c r="D118" s="432"/>
      <c r="E118" s="433"/>
      <c r="F118" s="433"/>
      <c r="G118" s="433"/>
      <c r="H118" s="433"/>
      <c r="I118" s="433"/>
      <c r="J118" s="433"/>
      <c r="K118" s="433"/>
      <c r="L118" s="433"/>
      <c r="M118" s="433"/>
      <c r="N118" s="433"/>
      <c r="O118" s="433"/>
      <c r="P118" s="433"/>
      <c r="Q118" s="433"/>
      <c r="R118" s="433"/>
      <c r="S118" s="432"/>
      <c r="T118" s="432"/>
      <c r="U118" s="432"/>
      <c r="V118" s="432"/>
      <c r="W118" s="432"/>
      <c r="X118" s="432"/>
      <c r="Y118" s="432"/>
      <c r="Z118" s="432"/>
      <c r="AA118" s="432"/>
    </row>
    <row r="119" spans="2:27" ht="12.75">
      <c r="B119" s="432"/>
      <c r="C119" s="432"/>
      <c r="D119" s="432"/>
      <c r="E119" s="433"/>
      <c r="F119" s="433"/>
      <c r="G119" s="433"/>
      <c r="H119" s="433"/>
      <c r="I119" s="433"/>
      <c r="J119" s="433"/>
      <c r="K119" s="433"/>
      <c r="L119" s="433"/>
      <c r="M119" s="433"/>
      <c r="N119" s="433"/>
      <c r="O119" s="433"/>
      <c r="P119" s="433"/>
      <c r="Q119" s="433"/>
      <c r="R119" s="433"/>
      <c r="S119" s="432"/>
      <c r="T119" s="432"/>
      <c r="U119" s="432"/>
      <c r="V119" s="432"/>
      <c r="W119" s="432"/>
      <c r="X119" s="432"/>
      <c r="Y119" s="432"/>
      <c r="Z119" s="432"/>
      <c r="AA119" s="432"/>
    </row>
    <row r="120" spans="2:27" ht="12.75">
      <c r="B120" s="432"/>
      <c r="C120" s="432"/>
      <c r="D120" s="432"/>
      <c r="E120" s="433"/>
      <c r="F120" s="433"/>
      <c r="G120" s="433"/>
      <c r="H120" s="433"/>
      <c r="I120" s="433"/>
      <c r="J120" s="433"/>
      <c r="K120" s="433"/>
      <c r="L120" s="433"/>
      <c r="M120" s="433"/>
      <c r="N120" s="433"/>
      <c r="O120" s="433"/>
      <c r="P120" s="433"/>
      <c r="Q120" s="433"/>
      <c r="R120" s="433"/>
      <c r="S120" s="432"/>
      <c r="T120" s="432"/>
      <c r="U120" s="432"/>
      <c r="V120" s="432"/>
      <c r="W120" s="432"/>
      <c r="X120" s="432"/>
      <c r="Y120" s="432"/>
      <c r="Z120" s="432"/>
      <c r="AA120" s="432"/>
    </row>
    <row r="121" spans="2:27" ht="12.75">
      <c r="B121" s="432"/>
      <c r="C121" s="432"/>
      <c r="D121" s="432"/>
      <c r="E121" s="433"/>
      <c r="F121" s="433"/>
      <c r="G121" s="433"/>
      <c r="H121" s="433"/>
      <c r="I121" s="433"/>
      <c r="J121" s="433"/>
      <c r="K121" s="433"/>
      <c r="L121" s="433"/>
      <c r="M121" s="433"/>
      <c r="N121" s="433"/>
      <c r="O121" s="433"/>
      <c r="P121" s="433"/>
      <c r="Q121" s="433"/>
      <c r="R121" s="433"/>
      <c r="S121" s="432"/>
      <c r="T121" s="432"/>
      <c r="U121" s="432"/>
      <c r="V121" s="432"/>
      <c r="W121" s="432"/>
      <c r="X121" s="432"/>
      <c r="Y121" s="432"/>
      <c r="Z121" s="432"/>
      <c r="AA121" s="432"/>
    </row>
    <row r="122" spans="2:27" ht="12.75">
      <c r="B122" s="432"/>
      <c r="C122" s="432"/>
      <c r="D122" s="432"/>
      <c r="E122" s="433"/>
      <c r="F122" s="433"/>
      <c r="G122" s="433"/>
      <c r="H122" s="433"/>
      <c r="I122" s="433"/>
      <c r="J122" s="433"/>
      <c r="K122" s="433"/>
      <c r="L122" s="433"/>
      <c r="M122" s="433"/>
      <c r="N122" s="433"/>
      <c r="O122" s="433"/>
      <c r="P122" s="433"/>
      <c r="Q122" s="433"/>
      <c r="R122" s="433"/>
      <c r="S122" s="432"/>
      <c r="T122" s="432"/>
      <c r="U122" s="432"/>
      <c r="V122" s="432"/>
      <c r="W122" s="432"/>
      <c r="X122" s="432"/>
      <c r="Y122" s="432"/>
      <c r="Z122" s="432"/>
      <c r="AA122" s="432"/>
    </row>
    <row r="123" spans="2:27" ht="12.75">
      <c r="B123" s="432"/>
      <c r="C123" s="432"/>
      <c r="D123" s="432"/>
      <c r="E123" s="433"/>
      <c r="F123" s="433"/>
      <c r="G123" s="433"/>
      <c r="H123" s="433"/>
      <c r="I123" s="433"/>
      <c r="J123" s="433"/>
      <c r="K123" s="433"/>
      <c r="L123" s="433"/>
      <c r="M123" s="433"/>
      <c r="N123" s="433"/>
      <c r="O123" s="433"/>
      <c r="P123" s="433"/>
      <c r="Q123" s="433"/>
      <c r="R123" s="433"/>
      <c r="S123" s="432"/>
      <c r="T123" s="432"/>
      <c r="U123" s="432"/>
      <c r="V123" s="432"/>
      <c r="W123" s="432"/>
      <c r="X123" s="432"/>
      <c r="Y123" s="432"/>
      <c r="Z123" s="432"/>
      <c r="AA123" s="432"/>
    </row>
    <row r="124" spans="2:27" ht="12.75">
      <c r="B124" s="432"/>
      <c r="C124" s="432"/>
      <c r="D124" s="432"/>
      <c r="E124" s="433"/>
      <c r="F124" s="433"/>
      <c r="G124" s="433"/>
      <c r="H124" s="433"/>
      <c r="I124" s="433"/>
      <c r="J124" s="433"/>
      <c r="K124" s="433"/>
      <c r="L124" s="433"/>
      <c r="M124" s="433"/>
      <c r="N124" s="433"/>
      <c r="O124" s="433"/>
      <c r="P124" s="433"/>
      <c r="Q124" s="433"/>
      <c r="R124" s="433"/>
      <c r="S124" s="432"/>
      <c r="T124" s="432"/>
      <c r="U124" s="432"/>
      <c r="V124" s="432"/>
      <c r="W124" s="432"/>
      <c r="X124" s="432"/>
      <c r="Y124" s="432"/>
      <c r="Z124" s="432"/>
      <c r="AA124" s="432"/>
    </row>
    <row r="125" spans="2:27" ht="12.75">
      <c r="B125" s="432"/>
      <c r="C125" s="432"/>
      <c r="D125" s="432"/>
      <c r="E125" s="433"/>
      <c r="F125" s="433"/>
      <c r="G125" s="433"/>
      <c r="H125" s="433"/>
      <c r="I125" s="433"/>
      <c r="J125" s="433"/>
      <c r="K125" s="433"/>
      <c r="L125" s="433"/>
      <c r="M125" s="433"/>
      <c r="N125" s="433"/>
      <c r="O125" s="433"/>
      <c r="P125" s="433"/>
      <c r="Q125" s="433"/>
      <c r="R125" s="433"/>
      <c r="S125" s="432"/>
      <c r="T125" s="432"/>
      <c r="U125" s="432"/>
      <c r="V125" s="432"/>
      <c r="W125" s="432"/>
      <c r="X125" s="432"/>
      <c r="Y125" s="432"/>
      <c r="Z125" s="432"/>
      <c r="AA125" s="432"/>
    </row>
    <row r="126" spans="2:27" ht="12.75">
      <c r="B126" s="432"/>
      <c r="C126" s="432"/>
      <c r="D126" s="432"/>
      <c r="E126" s="433"/>
      <c r="F126" s="433"/>
      <c r="G126" s="433"/>
      <c r="H126" s="433"/>
      <c r="I126" s="433"/>
      <c r="J126" s="433"/>
      <c r="K126" s="433"/>
      <c r="L126" s="433"/>
      <c r="M126" s="433"/>
      <c r="N126" s="433"/>
      <c r="O126" s="433"/>
      <c r="P126" s="433"/>
      <c r="Q126" s="433"/>
      <c r="R126" s="433"/>
      <c r="S126" s="432"/>
      <c r="T126" s="432"/>
      <c r="U126" s="432"/>
      <c r="V126" s="432"/>
      <c r="W126" s="432"/>
      <c r="X126" s="432"/>
      <c r="Y126" s="432"/>
      <c r="Z126" s="432"/>
      <c r="AA126" s="432"/>
    </row>
    <row r="127" spans="2:27" ht="12.75">
      <c r="B127" s="432"/>
      <c r="C127" s="432"/>
      <c r="D127" s="432"/>
      <c r="E127" s="433"/>
      <c r="F127" s="433"/>
      <c r="G127" s="433"/>
      <c r="H127" s="433"/>
      <c r="I127" s="433"/>
      <c r="J127" s="433"/>
      <c r="K127" s="433"/>
      <c r="L127" s="433"/>
      <c r="M127" s="433"/>
      <c r="N127" s="433"/>
      <c r="O127" s="433"/>
      <c r="P127" s="433"/>
      <c r="Q127" s="433"/>
      <c r="R127" s="433"/>
      <c r="S127" s="432"/>
      <c r="T127" s="432"/>
      <c r="U127" s="432"/>
      <c r="V127" s="432"/>
      <c r="W127" s="432"/>
      <c r="X127" s="432"/>
      <c r="Y127" s="432"/>
      <c r="Z127" s="432"/>
      <c r="AA127" s="432"/>
    </row>
    <row r="128" spans="2:27" ht="12.75">
      <c r="B128" s="432"/>
      <c r="C128" s="432"/>
      <c r="D128" s="432"/>
      <c r="E128" s="433"/>
      <c r="F128" s="433"/>
      <c r="G128" s="433"/>
      <c r="H128" s="433"/>
      <c r="I128" s="433"/>
      <c r="J128" s="433"/>
      <c r="K128" s="433"/>
      <c r="L128" s="433"/>
      <c r="M128" s="433"/>
      <c r="N128" s="433"/>
      <c r="O128" s="433"/>
      <c r="P128" s="433"/>
      <c r="Q128" s="433"/>
      <c r="R128" s="433"/>
      <c r="S128" s="432"/>
      <c r="T128" s="432"/>
      <c r="U128" s="432"/>
      <c r="V128" s="432"/>
      <c r="W128" s="432"/>
      <c r="X128" s="432"/>
      <c r="Y128" s="432"/>
      <c r="Z128" s="432"/>
      <c r="AA128" s="432"/>
    </row>
    <row r="129" spans="2:27" ht="12.75">
      <c r="B129" s="432"/>
      <c r="C129" s="432"/>
      <c r="D129" s="432"/>
      <c r="E129" s="433"/>
      <c r="F129" s="433"/>
      <c r="G129" s="433"/>
      <c r="H129" s="433"/>
      <c r="I129" s="433"/>
      <c r="J129" s="433"/>
      <c r="K129" s="433"/>
      <c r="L129" s="433"/>
      <c r="M129" s="433"/>
      <c r="N129" s="433"/>
      <c r="O129" s="433"/>
      <c r="P129" s="433"/>
      <c r="Q129" s="433"/>
      <c r="R129" s="433"/>
      <c r="S129" s="432"/>
      <c r="T129" s="432"/>
      <c r="U129" s="432"/>
      <c r="V129" s="432"/>
      <c r="W129" s="432"/>
      <c r="X129" s="432"/>
      <c r="Y129" s="432"/>
      <c r="Z129" s="432"/>
      <c r="AA129" s="432"/>
    </row>
    <row r="130" spans="2:27" ht="12.75">
      <c r="B130" s="432"/>
      <c r="C130" s="432"/>
      <c r="D130" s="432"/>
      <c r="E130" s="433"/>
      <c r="F130" s="433"/>
      <c r="G130" s="433"/>
      <c r="H130" s="433"/>
      <c r="I130" s="433"/>
      <c r="J130" s="433"/>
      <c r="K130" s="433"/>
      <c r="L130" s="433"/>
      <c r="M130" s="433"/>
      <c r="N130" s="433"/>
      <c r="O130" s="433"/>
      <c r="P130" s="433"/>
      <c r="Q130" s="433"/>
      <c r="R130" s="433"/>
      <c r="S130" s="432"/>
      <c r="T130" s="432"/>
      <c r="U130" s="432"/>
      <c r="V130" s="432"/>
      <c r="W130" s="432"/>
      <c r="X130" s="432"/>
      <c r="Y130" s="432"/>
      <c r="Z130" s="432"/>
      <c r="AA130" s="432"/>
    </row>
    <row r="131" spans="2:27" ht="12.75">
      <c r="B131" s="432"/>
      <c r="C131" s="432"/>
      <c r="D131" s="432"/>
      <c r="E131" s="433"/>
      <c r="F131" s="433"/>
      <c r="G131" s="433"/>
      <c r="H131" s="433"/>
      <c r="I131" s="433"/>
      <c r="J131" s="433"/>
      <c r="K131" s="433"/>
      <c r="L131" s="433"/>
      <c r="M131" s="433"/>
      <c r="N131" s="433"/>
      <c r="O131" s="433"/>
      <c r="P131" s="433"/>
      <c r="Q131" s="433"/>
      <c r="R131" s="433"/>
      <c r="S131" s="432"/>
      <c r="T131" s="432"/>
      <c r="U131" s="432"/>
      <c r="V131" s="432"/>
      <c r="W131" s="432"/>
      <c r="X131" s="432"/>
      <c r="Y131" s="432"/>
      <c r="Z131" s="432"/>
      <c r="AA131" s="432"/>
    </row>
    <row r="132" spans="2:27" ht="12.75">
      <c r="B132" s="432"/>
      <c r="C132" s="432"/>
      <c r="D132" s="432"/>
      <c r="E132" s="433"/>
      <c r="F132" s="433"/>
      <c r="G132" s="433"/>
      <c r="H132" s="433"/>
      <c r="I132" s="433"/>
      <c r="J132" s="433"/>
      <c r="K132" s="433"/>
      <c r="L132" s="433"/>
      <c r="M132" s="433"/>
      <c r="N132" s="433"/>
      <c r="O132" s="433"/>
      <c r="P132" s="433"/>
      <c r="Q132" s="433"/>
      <c r="R132" s="433"/>
      <c r="S132" s="432"/>
      <c r="T132" s="432"/>
      <c r="U132" s="432"/>
      <c r="V132" s="432"/>
      <c r="W132" s="432"/>
      <c r="X132" s="432"/>
      <c r="Y132" s="432"/>
      <c r="Z132" s="432"/>
      <c r="AA132" s="432"/>
    </row>
    <row r="133" spans="2:27" ht="12.75">
      <c r="B133" s="432"/>
      <c r="C133" s="432"/>
      <c r="D133" s="432"/>
      <c r="E133" s="433"/>
      <c r="F133" s="433"/>
      <c r="G133" s="433"/>
      <c r="H133" s="433"/>
      <c r="I133" s="433"/>
      <c r="J133" s="433"/>
      <c r="K133" s="433"/>
      <c r="L133" s="433"/>
      <c r="M133" s="433"/>
      <c r="N133" s="433"/>
      <c r="O133" s="433"/>
      <c r="P133" s="433"/>
      <c r="Q133" s="433"/>
      <c r="R133" s="433"/>
      <c r="S133" s="432"/>
      <c r="T133" s="432"/>
      <c r="U133" s="432"/>
      <c r="V133" s="432"/>
      <c r="W133" s="432"/>
      <c r="X133" s="432"/>
      <c r="Y133" s="432"/>
      <c r="Z133" s="432"/>
      <c r="AA133" s="432"/>
    </row>
    <row r="134" spans="2:27" ht="12.75">
      <c r="B134" s="432"/>
      <c r="C134" s="432"/>
      <c r="D134" s="432"/>
      <c r="E134" s="433"/>
      <c r="F134" s="433"/>
      <c r="G134" s="433"/>
      <c r="H134" s="433"/>
      <c r="I134" s="433"/>
      <c r="J134" s="433"/>
      <c r="K134" s="433"/>
      <c r="L134" s="433"/>
      <c r="M134" s="433"/>
      <c r="N134" s="433"/>
      <c r="O134" s="433"/>
      <c r="P134" s="433"/>
      <c r="Q134" s="433"/>
      <c r="R134" s="433"/>
      <c r="S134" s="432"/>
      <c r="T134" s="432"/>
      <c r="U134" s="432"/>
      <c r="V134" s="432"/>
      <c r="W134" s="432"/>
      <c r="X134" s="432"/>
      <c r="Y134" s="432"/>
      <c r="Z134" s="432"/>
      <c r="AA134" s="432"/>
    </row>
    <row r="135" spans="2:27" ht="12.75">
      <c r="B135" s="432"/>
      <c r="C135" s="432"/>
      <c r="D135" s="432"/>
      <c r="E135" s="433"/>
      <c r="F135" s="433"/>
      <c r="G135" s="433"/>
      <c r="H135" s="433"/>
      <c r="I135" s="433"/>
      <c r="J135" s="433"/>
      <c r="K135" s="433"/>
      <c r="L135" s="433"/>
      <c r="M135" s="433"/>
      <c r="N135" s="433"/>
      <c r="O135" s="433"/>
      <c r="P135" s="433"/>
      <c r="Q135" s="433"/>
      <c r="R135" s="433"/>
      <c r="S135" s="432"/>
      <c r="T135" s="432"/>
      <c r="U135" s="432"/>
      <c r="V135" s="432"/>
      <c r="W135" s="432"/>
      <c r="X135" s="432"/>
      <c r="Y135" s="432"/>
      <c r="Z135" s="432"/>
      <c r="AA135" s="432"/>
    </row>
    <row r="136" spans="2:27" ht="12.75">
      <c r="B136" s="432"/>
      <c r="C136" s="432"/>
      <c r="D136" s="432"/>
      <c r="E136" s="433"/>
      <c r="F136" s="433"/>
      <c r="G136" s="433"/>
      <c r="H136" s="433"/>
      <c r="I136" s="433"/>
      <c r="J136" s="433"/>
      <c r="K136" s="433"/>
      <c r="L136" s="433"/>
      <c r="M136" s="433"/>
      <c r="N136" s="433"/>
      <c r="O136" s="433"/>
      <c r="P136" s="433"/>
      <c r="Q136" s="433"/>
      <c r="R136" s="433"/>
      <c r="S136" s="432"/>
      <c r="T136" s="432"/>
      <c r="U136" s="432"/>
      <c r="V136" s="432"/>
      <c r="W136" s="432"/>
      <c r="X136" s="432"/>
      <c r="Y136" s="432"/>
      <c r="Z136" s="432"/>
      <c r="AA136" s="432"/>
    </row>
    <row r="137" spans="2:27" ht="12.75">
      <c r="B137" s="432"/>
      <c r="C137" s="432"/>
      <c r="D137" s="432"/>
      <c r="E137" s="433"/>
      <c r="F137" s="433"/>
      <c r="G137" s="433"/>
      <c r="H137" s="433"/>
      <c r="I137" s="433"/>
      <c r="J137" s="433"/>
      <c r="K137" s="433"/>
      <c r="L137" s="433"/>
      <c r="M137" s="433"/>
      <c r="N137" s="433"/>
      <c r="O137" s="433"/>
      <c r="P137" s="433"/>
      <c r="Q137" s="433"/>
      <c r="R137" s="433"/>
      <c r="S137" s="432"/>
      <c r="T137" s="432"/>
      <c r="U137" s="432"/>
      <c r="V137" s="432"/>
      <c r="W137" s="432"/>
      <c r="X137" s="432"/>
      <c r="Y137" s="432"/>
      <c r="Z137" s="432"/>
      <c r="AA137" s="432"/>
    </row>
    <row r="138" spans="2:27" ht="12.75">
      <c r="B138" s="432"/>
      <c r="C138" s="432"/>
      <c r="D138" s="432"/>
      <c r="E138" s="433"/>
      <c r="F138" s="433"/>
      <c r="G138" s="433"/>
      <c r="H138" s="433"/>
      <c r="I138" s="433"/>
      <c r="J138" s="433"/>
      <c r="K138" s="433"/>
      <c r="L138" s="433"/>
      <c r="M138" s="433"/>
      <c r="N138" s="433"/>
      <c r="O138" s="433"/>
      <c r="P138" s="433"/>
      <c r="Q138" s="433"/>
      <c r="R138" s="433"/>
      <c r="S138" s="432"/>
      <c r="T138" s="432"/>
      <c r="U138" s="432"/>
      <c r="V138" s="432"/>
      <c r="W138" s="432"/>
      <c r="X138" s="432"/>
      <c r="Y138" s="432"/>
      <c r="Z138" s="432"/>
      <c r="AA138" s="432"/>
    </row>
    <row r="139" spans="2:27" ht="12.75">
      <c r="B139" s="432"/>
      <c r="C139" s="432"/>
      <c r="D139" s="432"/>
      <c r="E139" s="433"/>
      <c r="F139" s="433"/>
      <c r="G139" s="433"/>
      <c r="H139" s="433"/>
      <c r="I139" s="433"/>
      <c r="J139" s="433"/>
      <c r="K139" s="433"/>
      <c r="L139" s="433"/>
      <c r="M139" s="433"/>
      <c r="N139" s="433"/>
      <c r="O139" s="433"/>
      <c r="P139" s="433"/>
      <c r="Q139" s="433"/>
      <c r="R139" s="433"/>
      <c r="S139" s="432"/>
      <c r="T139" s="432"/>
      <c r="U139" s="432"/>
      <c r="V139" s="432"/>
      <c r="W139" s="432"/>
      <c r="X139" s="432"/>
      <c r="Y139" s="432"/>
      <c r="Z139" s="432"/>
      <c r="AA139" s="432"/>
    </row>
    <row r="140" spans="2:27" ht="12.75">
      <c r="B140" s="432"/>
      <c r="C140" s="432"/>
      <c r="D140" s="432"/>
      <c r="E140" s="433"/>
      <c r="F140" s="433"/>
      <c r="G140" s="433"/>
      <c r="H140" s="433"/>
      <c r="I140" s="433"/>
      <c r="J140" s="433"/>
      <c r="K140" s="433"/>
      <c r="L140" s="433"/>
      <c r="M140" s="433"/>
      <c r="N140" s="433"/>
      <c r="O140" s="433"/>
      <c r="P140" s="433"/>
      <c r="Q140" s="433"/>
      <c r="R140" s="433"/>
      <c r="S140" s="432"/>
      <c r="T140" s="432"/>
      <c r="U140" s="432"/>
      <c r="V140" s="432"/>
      <c r="W140" s="432"/>
      <c r="X140" s="432"/>
      <c r="Y140" s="432"/>
      <c r="Z140" s="432"/>
      <c r="AA140" s="432"/>
    </row>
    <row r="141" spans="2:27" ht="12.75">
      <c r="B141" s="432"/>
      <c r="C141" s="432"/>
      <c r="D141" s="432"/>
      <c r="E141" s="433"/>
      <c r="F141" s="433"/>
      <c r="G141" s="433"/>
      <c r="H141" s="433"/>
      <c r="I141" s="433"/>
      <c r="J141" s="433"/>
      <c r="K141" s="433"/>
      <c r="L141" s="433"/>
      <c r="M141" s="433"/>
      <c r="N141" s="433"/>
      <c r="O141" s="433"/>
      <c r="P141" s="433"/>
      <c r="Q141" s="433"/>
      <c r="R141" s="433"/>
      <c r="S141" s="432"/>
      <c r="T141" s="432"/>
      <c r="U141" s="432"/>
      <c r="V141" s="432"/>
      <c r="W141" s="432"/>
      <c r="X141" s="432"/>
      <c r="Y141" s="432"/>
      <c r="Z141" s="432"/>
      <c r="AA141" s="432"/>
    </row>
    <row r="142" spans="2:27" ht="12.75">
      <c r="B142" s="432"/>
      <c r="C142" s="432"/>
      <c r="D142" s="432"/>
      <c r="E142" s="433"/>
      <c r="F142" s="433"/>
      <c r="G142" s="433"/>
      <c r="H142" s="433"/>
      <c r="I142" s="433"/>
      <c r="J142" s="433"/>
      <c r="K142" s="433"/>
      <c r="L142" s="433"/>
      <c r="M142" s="433"/>
      <c r="N142" s="433"/>
      <c r="O142" s="433"/>
      <c r="P142" s="433"/>
      <c r="Q142" s="433"/>
      <c r="R142" s="433"/>
      <c r="S142" s="432"/>
      <c r="T142" s="432"/>
      <c r="U142" s="432"/>
      <c r="V142" s="432"/>
      <c r="W142" s="432"/>
      <c r="X142" s="432"/>
      <c r="Y142" s="432"/>
      <c r="Z142" s="432"/>
      <c r="AA142" s="432"/>
    </row>
    <row r="143" spans="2:27" ht="12.75">
      <c r="B143" s="432"/>
      <c r="C143" s="432"/>
      <c r="D143" s="432"/>
      <c r="E143" s="433"/>
      <c r="F143" s="433"/>
      <c r="G143" s="433"/>
      <c r="H143" s="433"/>
      <c r="I143" s="433"/>
      <c r="J143" s="433"/>
      <c r="K143" s="433"/>
      <c r="L143" s="433"/>
      <c r="M143" s="433"/>
      <c r="N143" s="433"/>
      <c r="O143" s="433"/>
      <c r="P143" s="433"/>
      <c r="Q143" s="433"/>
      <c r="R143" s="433"/>
      <c r="S143" s="432"/>
      <c r="T143" s="432"/>
      <c r="U143" s="432"/>
      <c r="V143" s="432"/>
      <c r="W143" s="432"/>
      <c r="X143" s="432"/>
      <c r="Y143" s="432"/>
      <c r="Z143" s="432"/>
      <c r="AA143" s="432"/>
    </row>
    <row r="144" spans="2:27" ht="12.75">
      <c r="B144" s="432"/>
      <c r="C144" s="432"/>
      <c r="D144" s="432"/>
      <c r="E144" s="433"/>
      <c r="F144" s="433"/>
      <c r="G144" s="433"/>
      <c r="H144" s="433"/>
      <c r="I144" s="433"/>
      <c r="J144" s="433"/>
      <c r="K144" s="433"/>
      <c r="L144" s="433"/>
      <c r="M144" s="433"/>
      <c r="N144" s="433"/>
      <c r="O144" s="433"/>
      <c r="P144" s="433"/>
      <c r="Q144" s="433"/>
      <c r="R144" s="433"/>
      <c r="S144" s="432"/>
      <c r="T144" s="432"/>
      <c r="U144" s="432"/>
      <c r="V144" s="432"/>
      <c r="W144" s="432"/>
      <c r="X144" s="432"/>
      <c r="Y144" s="432"/>
      <c r="Z144" s="432"/>
      <c r="AA144" s="432"/>
    </row>
    <row r="145" spans="2:27" ht="12.75">
      <c r="B145" s="432"/>
      <c r="C145" s="432"/>
      <c r="D145" s="432"/>
      <c r="E145" s="433"/>
      <c r="F145" s="433"/>
      <c r="G145" s="433"/>
      <c r="H145" s="433"/>
      <c r="I145" s="433"/>
      <c r="J145" s="433"/>
      <c r="K145" s="433"/>
      <c r="L145" s="433"/>
      <c r="M145" s="433"/>
      <c r="N145" s="433"/>
      <c r="O145" s="433"/>
      <c r="P145" s="433"/>
      <c r="Q145" s="433"/>
      <c r="R145" s="433"/>
      <c r="S145" s="432"/>
      <c r="T145" s="432"/>
      <c r="U145" s="432"/>
      <c r="V145" s="432"/>
      <c r="W145" s="432"/>
      <c r="X145" s="432"/>
      <c r="Y145" s="432"/>
      <c r="Z145" s="432"/>
      <c r="AA145" s="432"/>
    </row>
    <row r="146" spans="2:27" ht="12.75">
      <c r="B146" s="432"/>
      <c r="C146" s="432"/>
      <c r="D146" s="432"/>
      <c r="E146" s="433"/>
      <c r="F146" s="433"/>
      <c r="G146" s="433"/>
      <c r="H146" s="433"/>
      <c r="I146" s="433"/>
      <c r="J146" s="433"/>
      <c r="K146" s="433"/>
      <c r="L146" s="433"/>
      <c r="M146" s="433"/>
      <c r="N146" s="433"/>
      <c r="O146" s="433"/>
      <c r="P146" s="433"/>
      <c r="Q146" s="433"/>
      <c r="R146" s="433"/>
      <c r="S146" s="432"/>
      <c r="T146" s="432"/>
      <c r="U146" s="432"/>
      <c r="V146" s="432"/>
      <c r="W146" s="432"/>
      <c r="X146" s="432"/>
      <c r="Y146" s="432"/>
      <c r="Z146" s="432"/>
      <c r="AA146" s="432"/>
    </row>
    <row r="147" spans="2:27" ht="12.75">
      <c r="B147" s="432"/>
      <c r="C147" s="432"/>
      <c r="D147" s="432"/>
      <c r="E147" s="433"/>
      <c r="F147" s="433"/>
      <c r="G147" s="433"/>
      <c r="H147" s="433"/>
      <c r="I147" s="433"/>
      <c r="J147" s="433"/>
      <c r="K147" s="433"/>
      <c r="L147" s="433"/>
      <c r="M147" s="433"/>
      <c r="N147" s="433"/>
      <c r="O147" s="433"/>
      <c r="P147" s="433"/>
      <c r="Q147" s="433"/>
      <c r="R147" s="433"/>
      <c r="S147" s="432"/>
      <c r="T147" s="432"/>
      <c r="U147" s="432"/>
      <c r="V147" s="432"/>
      <c r="W147" s="432"/>
      <c r="X147" s="432"/>
      <c r="Y147" s="432"/>
      <c r="Z147" s="432"/>
      <c r="AA147" s="432"/>
    </row>
    <row r="148" spans="2:27" ht="12.75">
      <c r="B148" s="432"/>
      <c r="C148" s="432"/>
      <c r="D148" s="432"/>
      <c r="E148" s="433"/>
      <c r="F148" s="433"/>
      <c r="G148" s="433"/>
      <c r="H148" s="433"/>
      <c r="I148" s="433"/>
      <c r="J148" s="433"/>
      <c r="K148" s="433"/>
      <c r="L148" s="433"/>
      <c r="M148" s="433"/>
      <c r="N148" s="433"/>
      <c r="O148" s="433"/>
      <c r="P148" s="433"/>
      <c r="Q148" s="433"/>
      <c r="R148" s="433"/>
      <c r="S148" s="432"/>
      <c r="T148" s="432"/>
      <c r="U148" s="432"/>
      <c r="V148" s="432"/>
      <c r="W148" s="432"/>
      <c r="X148" s="432"/>
      <c r="Y148" s="432"/>
      <c r="Z148" s="432"/>
      <c r="AA148" s="432"/>
    </row>
    <row r="149" spans="2:27" ht="12.75">
      <c r="B149" s="432"/>
      <c r="C149" s="432"/>
      <c r="D149" s="432"/>
      <c r="E149" s="433"/>
      <c r="F149" s="433"/>
      <c r="G149" s="433"/>
      <c r="H149" s="433"/>
      <c r="I149" s="433"/>
      <c r="J149" s="433"/>
      <c r="K149" s="433"/>
      <c r="L149" s="433"/>
      <c r="M149" s="433"/>
      <c r="N149" s="433"/>
      <c r="O149" s="433"/>
      <c r="P149" s="433"/>
      <c r="Q149" s="433"/>
      <c r="R149" s="433"/>
      <c r="S149" s="432"/>
      <c r="T149" s="432"/>
      <c r="U149" s="432"/>
      <c r="V149" s="432"/>
      <c r="W149" s="432"/>
      <c r="X149" s="432"/>
      <c r="Y149" s="432"/>
      <c r="Z149" s="432"/>
      <c r="AA149" s="432"/>
    </row>
    <row r="150" spans="2:27" ht="12.75">
      <c r="B150" s="432"/>
      <c r="C150" s="432"/>
      <c r="D150" s="432"/>
      <c r="E150" s="433"/>
      <c r="F150" s="433"/>
      <c r="G150" s="433"/>
      <c r="H150" s="433"/>
      <c r="I150" s="433"/>
      <c r="J150" s="433"/>
      <c r="K150" s="433"/>
      <c r="L150" s="433"/>
      <c r="M150" s="433"/>
      <c r="N150" s="433"/>
      <c r="O150" s="433"/>
      <c r="P150" s="433"/>
      <c r="Q150" s="433"/>
      <c r="R150" s="433"/>
      <c r="S150" s="432"/>
      <c r="T150" s="432"/>
      <c r="U150" s="432"/>
      <c r="V150" s="432"/>
      <c r="W150" s="432"/>
      <c r="X150" s="432"/>
      <c r="Y150" s="432"/>
      <c r="Z150" s="432"/>
      <c r="AA150" s="432"/>
    </row>
    <row r="151" spans="2:27" ht="12.75">
      <c r="B151" s="432"/>
      <c r="C151" s="432"/>
      <c r="D151" s="432"/>
      <c r="E151" s="433"/>
      <c r="F151" s="433"/>
      <c r="G151" s="433"/>
      <c r="H151" s="433"/>
      <c r="I151" s="433"/>
      <c r="J151" s="433"/>
      <c r="K151" s="433"/>
      <c r="L151" s="433"/>
      <c r="M151" s="433"/>
      <c r="N151" s="433"/>
      <c r="O151" s="433"/>
      <c r="P151" s="433"/>
      <c r="Q151" s="433"/>
      <c r="R151" s="433"/>
      <c r="S151" s="432"/>
      <c r="T151" s="432"/>
      <c r="U151" s="432"/>
      <c r="V151" s="432"/>
      <c r="W151" s="432"/>
      <c r="X151" s="432"/>
      <c r="Y151" s="432"/>
      <c r="Z151" s="432"/>
      <c r="AA151" s="432"/>
    </row>
    <row r="152" spans="2:27" ht="12.75">
      <c r="B152" s="432"/>
      <c r="C152" s="432"/>
      <c r="D152" s="432"/>
      <c r="E152" s="433"/>
      <c r="F152" s="433"/>
      <c r="G152" s="433"/>
      <c r="H152" s="433"/>
      <c r="I152" s="433"/>
      <c r="J152" s="433"/>
      <c r="K152" s="433"/>
      <c r="L152" s="433"/>
      <c r="M152" s="433"/>
      <c r="N152" s="433"/>
      <c r="O152" s="433"/>
      <c r="P152" s="433"/>
      <c r="Q152" s="433"/>
      <c r="R152" s="433"/>
      <c r="S152" s="432"/>
      <c r="T152" s="432"/>
      <c r="U152" s="432"/>
      <c r="V152" s="432"/>
      <c r="W152" s="432"/>
      <c r="X152" s="432"/>
      <c r="Y152" s="432"/>
      <c r="Z152" s="432"/>
      <c r="AA152" s="432"/>
    </row>
    <row r="153" spans="2:27" ht="12.75">
      <c r="B153" s="432"/>
      <c r="C153" s="432"/>
      <c r="D153" s="432"/>
      <c r="E153" s="433"/>
      <c r="F153" s="433"/>
      <c r="G153" s="433"/>
      <c r="H153" s="433"/>
      <c r="I153" s="433"/>
      <c r="J153" s="433"/>
      <c r="K153" s="433"/>
      <c r="L153" s="433"/>
      <c r="M153" s="433"/>
      <c r="N153" s="433"/>
      <c r="O153" s="433"/>
      <c r="P153" s="433"/>
      <c r="Q153" s="433"/>
      <c r="R153" s="433"/>
      <c r="S153" s="432"/>
      <c r="T153" s="432"/>
      <c r="U153" s="432"/>
      <c r="V153" s="432"/>
      <c r="W153" s="432"/>
      <c r="X153" s="432"/>
      <c r="Y153" s="432"/>
      <c r="Z153" s="432"/>
      <c r="AA153" s="432"/>
    </row>
    <row r="154" spans="2:27" ht="12.75">
      <c r="B154" s="432"/>
      <c r="C154" s="432"/>
      <c r="D154" s="432"/>
      <c r="E154" s="433"/>
      <c r="F154" s="433"/>
      <c r="G154" s="433"/>
      <c r="H154" s="433"/>
      <c r="I154" s="433"/>
      <c r="J154" s="433"/>
      <c r="K154" s="433"/>
      <c r="L154" s="433"/>
      <c r="M154" s="433"/>
      <c r="N154" s="433"/>
      <c r="O154" s="433"/>
      <c r="P154" s="433"/>
      <c r="Q154" s="433"/>
      <c r="R154" s="433"/>
      <c r="S154" s="432"/>
      <c r="T154" s="432"/>
      <c r="U154" s="432"/>
      <c r="V154" s="432"/>
      <c r="W154" s="432"/>
      <c r="X154" s="432"/>
      <c r="Y154" s="432"/>
      <c r="Z154" s="432"/>
      <c r="AA154" s="432"/>
    </row>
    <row r="155" spans="2:27" ht="12.75">
      <c r="B155" s="432"/>
      <c r="C155" s="432"/>
      <c r="D155" s="432"/>
      <c r="E155" s="433"/>
      <c r="F155" s="433"/>
      <c r="G155" s="433"/>
      <c r="H155" s="433"/>
      <c r="I155" s="433"/>
      <c r="J155" s="433"/>
      <c r="K155" s="433"/>
      <c r="L155" s="433"/>
      <c r="M155" s="433"/>
      <c r="N155" s="433"/>
      <c r="O155" s="433"/>
      <c r="P155" s="433"/>
      <c r="Q155" s="433"/>
      <c r="R155" s="433"/>
      <c r="S155" s="432"/>
      <c r="T155" s="432"/>
      <c r="U155" s="432"/>
      <c r="V155" s="432"/>
      <c r="W155" s="432"/>
      <c r="X155" s="432"/>
      <c r="Y155" s="432"/>
      <c r="Z155" s="432"/>
      <c r="AA155" s="432"/>
    </row>
    <row r="156" spans="2:27" ht="12.75">
      <c r="B156" s="432"/>
      <c r="C156" s="432"/>
      <c r="D156" s="432"/>
      <c r="E156" s="433"/>
      <c r="F156" s="433"/>
      <c r="G156" s="433"/>
      <c r="H156" s="433"/>
      <c r="I156" s="433"/>
      <c r="J156" s="433"/>
      <c r="K156" s="433"/>
      <c r="L156" s="433"/>
      <c r="M156" s="433"/>
      <c r="N156" s="433"/>
      <c r="O156" s="433"/>
      <c r="P156" s="433"/>
      <c r="Q156" s="433"/>
      <c r="R156" s="433"/>
      <c r="S156" s="432"/>
      <c r="T156" s="432"/>
      <c r="U156" s="432"/>
      <c r="V156" s="432"/>
      <c r="W156" s="432"/>
      <c r="X156" s="432"/>
      <c r="Y156" s="432"/>
      <c r="Z156" s="432"/>
      <c r="AA156" s="432"/>
    </row>
    <row r="157" spans="2:27" ht="12.75">
      <c r="B157" s="432"/>
      <c r="C157" s="432"/>
      <c r="D157" s="432"/>
      <c r="E157" s="433"/>
      <c r="F157" s="433"/>
      <c r="G157" s="433"/>
      <c r="H157" s="433"/>
      <c r="I157" s="433"/>
      <c r="J157" s="433"/>
      <c r="K157" s="433"/>
      <c r="L157" s="433"/>
      <c r="M157" s="433"/>
      <c r="N157" s="433"/>
      <c r="O157" s="433"/>
      <c r="P157" s="433"/>
      <c r="Q157" s="433"/>
      <c r="R157" s="433"/>
      <c r="S157" s="432"/>
      <c r="T157" s="432"/>
      <c r="U157" s="432"/>
      <c r="V157" s="432"/>
      <c r="W157" s="432"/>
      <c r="X157" s="432"/>
      <c r="Y157" s="432"/>
      <c r="Z157" s="432"/>
      <c r="AA157" s="432"/>
    </row>
    <row r="158" spans="2:27" ht="12.75">
      <c r="B158" s="432"/>
      <c r="C158" s="432"/>
      <c r="D158" s="432"/>
      <c r="E158" s="433"/>
      <c r="F158" s="433"/>
      <c r="G158" s="433"/>
      <c r="H158" s="433"/>
      <c r="I158" s="433"/>
      <c r="J158" s="433"/>
      <c r="K158" s="433"/>
      <c r="L158" s="433"/>
      <c r="M158" s="433"/>
      <c r="N158" s="433"/>
      <c r="O158" s="433"/>
      <c r="P158" s="433"/>
      <c r="Q158" s="433"/>
      <c r="R158" s="433"/>
      <c r="S158" s="432"/>
      <c r="T158" s="432"/>
      <c r="U158" s="432"/>
      <c r="V158" s="432"/>
      <c r="W158" s="432"/>
      <c r="X158" s="432"/>
      <c r="Y158" s="432"/>
      <c r="Z158" s="432"/>
      <c r="AA158" s="432"/>
    </row>
    <row r="159" spans="2:27" ht="12.75">
      <c r="B159" s="432"/>
      <c r="C159" s="432"/>
      <c r="D159" s="432"/>
      <c r="E159" s="433"/>
      <c r="F159" s="433"/>
      <c r="G159" s="433"/>
      <c r="H159" s="433"/>
      <c r="I159" s="433"/>
      <c r="J159" s="433"/>
      <c r="K159" s="433"/>
      <c r="L159" s="433"/>
      <c r="M159" s="433"/>
      <c r="N159" s="433"/>
      <c r="O159" s="433"/>
      <c r="P159" s="433"/>
      <c r="Q159" s="433"/>
      <c r="R159" s="433"/>
      <c r="S159" s="432"/>
      <c r="T159" s="432"/>
      <c r="U159" s="432"/>
      <c r="V159" s="432"/>
      <c r="W159" s="432"/>
      <c r="X159" s="432"/>
      <c r="Y159" s="432"/>
      <c r="Z159" s="432"/>
      <c r="AA159" s="432"/>
    </row>
    <row r="160" spans="2:27" ht="12.75">
      <c r="B160" s="432"/>
      <c r="C160" s="432"/>
      <c r="D160" s="432"/>
      <c r="E160" s="433"/>
      <c r="F160" s="433"/>
      <c r="G160" s="433"/>
      <c r="H160" s="433"/>
      <c r="I160" s="433"/>
      <c r="J160" s="433"/>
      <c r="K160" s="433"/>
      <c r="L160" s="433"/>
      <c r="M160" s="433"/>
      <c r="N160" s="433"/>
      <c r="O160" s="433"/>
      <c r="P160" s="433"/>
      <c r="Q160" s="433"/>
      <c r="R160" s="433"/>
      <c r="S160" s="432"/>
      <c r="T160" s="432"/>
      <c r="U160" s="432"/>
      <c r="V160" s="432"/>
      <c r="W160" s="432"/>
      <c r="X160" s="432"/>
      <c r="Y160" s="432"/>
      <c r="Z160" s="432"/>
      <c r="AA160" s="432"/>
    </row>
    <row r="161" spans="2:27" ht="12.75">
      <c r="B161" s="432"/>
      <c r="C161" s="432"/>
      <c r="D161" s="432"/>
      <c r="E161" s="433"/>
      <c r="F161" s="433"/>
      <c r="G161" s="433"/>
      <c r="H161" s="433"/>
      <c r="I161" s="433"/>
      <c r="J161" s="433"/>
      <c r="K161" s="433"/>
      <c r="L161" s="433"/>
      <c r="M161" s="433"/>
      <c r="N161" s="433"/>
      <c r="O161" s="433"/>
      <c r="P161" s="433"/>
      <c r="Q161" s="433"/>
      <c r="R161" s="433"/>
      <c r="S161" s="432"/>
      <c r="T161" s="432"/>
      <c r="U161" s="432"/>
      <c r="V161" s="432"/>
      <c r="W161" s="432"/>
      <c r="X161" s="432"/>
      <c r="Y161" s="432"/>
      <c r="Z161" s="432"/>
      <c r="AA161" s="432"/>
    </row>
    <row r="162" spans="2:27" ht="12.75">
      <c r="B162" s="432"/>
      <c r="C162" s="432"/>
      <c r="D162" s="432"/>
      <c r="E162" s="433"/>
      <c r="F162" s="433"/>
      <c r="G162" s="433"/>
      <c r="H162" s="433"/>
      <c r="I162" s="433"/>
      <c r="J162" s="433"/>
      <c r="K162" s="433"/>
      <c r="L162" s="433"/>
      <c r="M162" s="433"/>
      <c r="N162" s="433"/>
      <c r="O162" s="433"/>
      <c r="P162" s="433"/>
      <c r="Q162" s="433"/>
      <c r="R162" s="433"/>
      <c r="S162" s="432"/>
      <c r="T162" s="432"/>
      <c r="U162" s="432"/>
      <c r="V162" s="432"/>
      <c r="W162" s="432"/>
      <c r="X162" s="432"/>
      <c r="Y162" s="432"/>
      <c r="Z162" s="432"/>
      <c r="AA162" s="432"/>
    </row>
    <row r="163" spans="2:27" ht="12.75">
      <c r="B163" s="432"/>
      <c r="C163" s="432"/>
      <c r="D163" s="432"/>
      <c r="E163" s="433"/>
      <c r="F163" s="433"/>
      <c r="G163" s="433"/>
      <c r="H163" s="433"/>
      <c r="I163" s="433"/>
      <c r="J163" s="433"/>
      <c r="K163" s="433"/>
      <c r="L163" s="433"/>
      <c r="M163" s="433"/>
      <c r="N163" s="433"/>
      <c r="O163" s="433"/>
      <c r="P163" s="433"/>
      <c r="Q163" s="433"/>
      <c r="R163" s="433"/>
      <c r="S163" s="432"/>
      <c r="T163" s="432"/>
      <c r="U163" s="432"/>
      <c r="V163" s="432"/>
      <c r="W163" s="432"/>
      <c r="X163" s="432"/>
      <c r="Y163" s="432"/>
      <c r="Z163" s="432"/>
      <c r="AA163" s="432"/>
    </row>
    <row r="164" spans="2:27" ht="12.75">
      <c r="B164" s="432"/>
      <c r="C164" s="432"/>
      <c r="D164" s="432"/>
      <c r="E164" s="433"/>
      <c r="F164" s="433"/>
      <c r="G164" s="433"/>
      <c r="H164" s="433"/>
      <c r="I164" s="433"/>
      <c r="J164" s="433"/>
      <c r="K164" s="433"/>
      <c r="L164" s="433"/>
      <c r="M164" s="433"/>
      <c r="N164" s="433"/>
      <c r="O164" s="433"/>
      <c r="P164" s="433"/>
      <c r="Q164" s="433"/>
      <c r="R164" s="433"/>
      <c r="S164" s="432"/>
      <c r="T164" s="432"/>
      <c r="U164" s="432"/>
      <c r="V164" s="432"/>
      <c r="W164" s="432"/>
      <c r="X164" s="432"/>
      <c r="Y164" s="432"/>
      <c r="Z164" s="432"/>
      <c r="AA164" s="432"/>
    </row>
    <row r="165" spans="2:27" ht="12.75">
      <c r="B165" s="432"/>
      <c r="C165" s="432"/>
      <c r="D165" s="432"/>
      <c r="E165" s="433"/>
      <c r="F165" s="433"/>
      <c r="G165" s="433"/>
      <c r="H165" s="433"/>
      <c r="I165" s="433"/>
      <c r="J165" s="433"/>
      <c r="K165" s="433"/>
      <c r="L165" s="433"/>
      <c r="M165" s="433"/>
      <c r="N165" s="433"/>
      <c r="O165" s="433"/>
      <c r="P165" s="433"/>
      <c r="Q165" s="433"/>
      <c r="R165" s="433"/>
      <c r="S165" s="432"/>
      <c r="T165" s="432"/>
      <c r="U165" s="432"/>
      <c r="V165" s="432"/>
      <c r="W165" s="432"/>
      <c r="X165" s="432"/>
      <c r="Y165" s="432"/>
      <c r="Z165" s="432"/>
      <c r="AA165" s="432"/>
    </row>
    <row r="166" spans="2:27" ht="12.75">
      <c r="B166" s="432"/>
      <c r="C166" s="432"/>
      <c r="D166" s="432"/>
      <c r="E166" s="433"/>
      <c r="F166" s="433"/>
      <c r="G166" s="433"/>
      <c r="H166" s="433"/>
      <c r="I166" s="433"/>
      <c r="J166" s="433"/>
      <c r="K166" s="433"/>
      <c r="L166" s="433"/>
      <c r="M166" s="433"/>
      <c r="N166" s="433"/>
      <c r="O166" s="433"/>
      <c r="P166" s="433"/>
      <c r="Q166" s="433"/>
      <c r="R166" s="433"/>
      <c r="S166" s="432"/>
      <c r="T166" s="432"/>
      <c r="U166" s="432"/>
      <c r="V166" s="432"/>
      <c r="W166" s="432"/>
      <c r="X166" s="432"/>
      <c r="Y166" s="432"/>
      <c r="Z166" s="432"/>
      <c r="AA166" s="432"/>
    </row>
    <row r="167" spans="2:27" ht="12.75">
      <c r="B167" s="432"/>
      <c r="C167" s="432"/>
      <c r="D167" s="432"/>
      <c r="E167" s="433"/>
      <c r="F167" s="433"/>
      <c r="G167" s="433"/>
      <c r="H167" s="433"/>
      <c r="I167" s="433"/>
      <c r="J167" s="433"/>
      <c r="K167" s="433"/>
      <c r="L167" s="433"/>
      <c r="M167" s="433"/>
      <c r="N167" s="433"/>
      <c r="O167" s="433"/>
      <c r="P167" s="433"/>
      <c r="Q167" s="433"/>
      <c r="R167" s="433"/>
      <c r="S167" s="432"/>
      <c r="T167" s="432"/>
      <c r="U167" s="432"/>
      <c r="V167" s="432"/>
      <c r="W167" s="432"/>
      <c r="X167" s="432"/>
      <c r="Y167" s="432"/>
      <c r="Z167" s="432"/>
      <c r="AA167" s="432"/>
    </row>
    <row r="168" spans="2:27" ht="12.75">
      <c r="B168" s="432"/>
      <c r="C168" s="432"/>
      <c r="D168" s="432"/>
      <c r="E168" s="433"/>
      <c r="F168" s="433"/>
      <c r="G168" s="433"/>
      <c r="H168" s="433"/>
      <c r="I168" s="433"/>
      <c r="J168" s="433"/>
      <c r="K168" s="433"/>
      <c r="L168" s="433"/>
      <c r="M168" s="433"/>
      <c r="N168" s="433"/>
      <c r="O168" s="433"/>
      <c r="P168" s="433"/>
      <c r="Q168" s="433"/>
      <c r="R168" s="433"/>
      <c r="S168" s="432"/>
      <c r="T168" s="432"/>
      <c r="U168" s="432"/>
      <c r="V168" s="432"/>
      <c r="W168" s="432"/>
      <c r="X168" s="432"/>
      <c r="Y168" s="432"/>
      <c r="Z168" s="432"/>
      <c r="AA168" s="432"/>
    </row>
    <row r="169" spans="2:27" ht="12.75">
      <c r="B169" s="432"/>
      <c r="C169" s="432"/>
      <c r="D169" s="432"/>
      <c r="E169" s="433"/>
      <c r="F169" s="433"/>
      <c r="G169" s="433"/>
      <c r="H169" s="433"/>
      <c r="I169" s="433"/>
      <c r="J169" s="433"/>
      <c r="K169" s="433"/>
      <c r="L169" s="433"/>
      <c r="M169" s="433"/>
      <c r="N169" s="433"/>
      <c r="O169" s="433"/>
      <c r="P169" s="433"/>
      <c r="Q169" s="433"/>
      <c r="R169" s="433"/>
      <c r="S169" s="432"/>
      <c r="T169" s="432"/>
      <c r="U169" s="432"/>
      <c r="V169" s="432"/>
      <c r="W169" s="432"/>
      <c r="X169" s="432"/>
      <c r="Y169" s="432"/>
      <c r="Z169" s="432"/>
      <c r="AA169" s="432"/>
    </row>
    <row r="170" spans="2:27" ht="12.75">
      <c r="B170" s="432"/>
      <c r="C170" s="432"/>
      <c r="D170" s="432"/>
      <c r="E170" s="433"/>
      <c r="F170" s="433"/>
      <c r="G170" s="433"/>
      <c r="H170" s="433"/>
      <c r="I170" s="433"/>
      <c r="J170" s="433"/>
      <c r="K170" s="433"/>
      <c r="L170" s="433"/>
      <c r="M170" s="433"/>
      <c r="N170" s="433"/>
      <c r="O170" s="433"/>
      <c r="P170" s="433"/>
      <c r="Q170" s="433"/>
      <c r="R170" s="433"/>
      <c r="S170" s="432"/>
      <c r="T170" s="432"/>
      <c r="U170" s="432"/>
      <c r="V170" s="432"/>
      <c r="W170" s="432"/>
      <c r="X170" s="432"/>
      <c r="Y170" s="432"/>
      <c r="Z170" s="432"/>
      <c r="AA170" s="432"/>
    </row>
    <row r="171" spans="2:27" ht="12.75">
      <c r="B171" s="432"/>
      <c r="C171" s="432"/>
      <c r="D171" s="432"/>
      <c r="E171" s="433"/>
      <c r="F171" s="433"/>
      <c r="G171" s="433"/>
      <c r="H171" s="433"/>
      <c r="I171" s="433"/>
      <c r="J171" s="433"/>
      <c r="K171" s="433"/>
      <c r="L171" s="433"/>
      <c r="M171" s="433"/>
      <c r="N171" s="433"/>
      <c r="O171" s="433"/>
      <c r="P171" s="433"/>
      <c r="Q171" s="433"/>
      <c r="R171" s="433"/>
      <c r="S171" s="432"/>
      <c r="T171" s="432"/>
      <c r="U171" s="432"/>
      <c r="V171" s="432"/>
      <c r="W171" s="432"/>
      <c r="X171" s="432"/>
      <c r="Y171" s="432"/>
      <c r="Z171" s="432"/>
      <c r="AA171" s="432"/>
    </row>
    <row r="172" spans="2:27" ht="12.75">
      <c r="B172" s="432"/>
      <c r="C172" s="432"/>
      <c r="D172" s="432"/>
      <c r="E172" s="433"/>
      <c r="F172" s="433"/>
      <c r="G172" s="433"/>
      <c r="H172" s="433"/>
      <c r="I172" s="433"/>
      <c r="J172" s="433"/>
      <c r="K172" s="433"/>
      <c r="L172" s="433"/>
      <c r="M172" s="433"/>
      <c r="N172" s="433"/>
      <c r="O172" s="433"/>
      <c r="P172" s="433"/>
      <c r="Q172" s="433"/>
      <c r="R172" s="433"/>
      <c r="S172" s="432"/>
      <c r="T172" s="432"/>
      <c r="U172" s="432"/>
      <c r="V172" s="432"/>
      <c r="W172" s="432"/>
      <c r="X172" s="432"/>
      <c r="Y172" s="432"/>
      <c r="Z172" s="432"/>
      <c r="AA172" s="432"/>
    </row>
    <row r="173" spans="2:27" ht="12.75">
      <c r="B173" s="432"/>
      <c r="C173" s="432"/>
      <c r="D173" s="432"/>
      <c r="E173" s="433"/>
      <c r="F173" s="433"/>
      <c r="G173" s="433"/>
      <c r="H173" s="433"/>
      <c r="I173" s="433"/>
      <c r="J173" s="433"/>
      <c r="K173" s="433"/>
      <c r="L173" s="433"/>
      <c r="M173" s="433"/>
      <c r="N173" s="433"/>
      <c r="O173" s="433"/>
      <c r="P173" s="433"/>
      <c r="Q173" s="433"/>
      <c r="R173" s="433"/>
      <c r="S173" s="432"/>
      <c r="T173" s="432"/>
      <c r="U173" s="432"/>
      <c r="V173" s="432"/>
      <c r="W173" s="432"/>
      <c r="X173" s="432"/>
      <c r="Y173" s="432"/>
      <c r="Z173" s="432"/>
      <c r="AA173" s="432"/>
    </row>
    <row r="174" spans="2:27" ht="12.75">
      <c r="B174" s="432"/>
      <c r="C174" s="432"/>
      <c r="D174" s="432"/>
      <c r="E174" s="433"/>
      <c r="F174" s="433"/>
      <c r="G174" s="433"/>
      <c r="H174" s="433"/>
      <c r="I174" s="433"/>
      <c r="J174" s="433"/>
      <c r="K174" s="433"/>
      <c r="L174" s="433"/>
      <c r="M174" s="433"/>
      <c r="N174" s="433"/>
      <c r="O174" s="433"/>
      <c r="P174" s="433"/>
      <c r="Q174" s="433"/>
      <c r="R174" s="433"/>
      <c r="S174" s="432"/>
      <c r="T174" s="432"/>
      <c r="U174" s="432"/>
      <c r="V174" s="432"/>
      <c r="W174" s="432"/>
      <c r="X174" s="432"/>
      <c r="Y174" s="432"/>
      <c r="Z174" s="432"/>
      <c r="AA174" s="432"/>
    </row>
    <row r="175" spans="2:27" ht="12.75">
      <c r="B175" s="432"/>
      <c r="C175" s="432"/>
      <c r="D175" s="432"/>
      <c r="E175" s="433"/>
      <c r="F175" s="433"/>
      <c r="G175" s="433"/>
      <c r="H175" s="433"/>
      <c r="I175" s="433"/>
      <c r="J175" s="433"/>
      <c r="K175" s="433"/>
      <c r="L175" s="433"/>
      <c r="M175" s="433"/>
      <c r="N175" s="433"/>
      <c r="O175" s="433"/>
      <c r="P175" s="433"/>
      <c r="Q175" s="433"/>
      <c r="R175" s="433"/>
      <c r="S175" s="432"/>
      <c r="T175" s="432"/>
      <c r="U175" s="432"/>
      <c r="V175" s="432"/>
      <c r="W175" s="432"/>
      <c r="X175" s="432"/>
      <c r="Y175" s="432"/>
      <c r="Z175" s="432"/>
      <c r="AA175" s="432"/>
    </row>
    <row r="176" spans="2:27" ht="12.75">
      <c r="B176" s="432"/>
      <c r="C176" s="432"/>
      <c r="D176" s="432"/>
      <c r="E176" s="433"/>
      <c r="F176" s="433"/>
      <c r="G176" s="433"/>
      <c r="H176" s="433"/>
      <c r="I176" s="433"/>
      <c r="J176" s="433"/>
      <c r="K176" s="433"/>
      <c r="L176" s="433"/>
      <c r="M176" s="433"/>
      <c r="N176" s="433"/>
      <c r="O176" s="433"/>
      <c r="P176" s="433"/>
      <c r="Q176" s="433"/>
      <c r="R176" s="433"/>
      <c r="S176" s="432"/>
      <c r="T176" s="432"/>
      <c r="U176" s="432"/>
      <c r="V176" s="432"/>
      <c r="W176" s="432"/>
      <c r="X176" s="432"/>
      <c r="Y176" s="432"/>
      <c r="Z176" s="432"/>
      <c r="AA176" s="432"/>
    </row>
    <row r="177" spans="2:27" ht="12.75">
      <c r="B177" s="432"/>
      <c r="C177" s="432"/>
      <c r="D177" s="432"/>
      <c r="E177" s="433"/>
      <c r="F177" s="433"/>
      <c r="G177" s="433"/>
      <c r="H177" s="433"/>
      <c r="I177" s="433"/>
      <c r="J177" s="433"/>
      <c r="K177" s="433"/>
      <c r="L177" s="433"/>
      <c r="M177" s="433"/>
      <c r="N177" s="433"/>
      <c r="O177" s="433"/>
      <c r="P177" s="433"/>
      <c r="Q177" s="433"/>
      <c r="R177" s="433"/>
      <c r="S177" s="432"/>
      <c r="T177" s="432"/>
      <c r="U177" s="432"/>
      <c r="V177" s="432"/>
      <c r="W177" s="432"/>
      <c r="X177" s="432"/>
      <c r="Y177" s="432"/>
      <c r="Z177" s="432"/>
      <c r="AA177" s="432"/>
    </row>
    <row r="178" spans="2:27" ht="12.75">
      <c r="B178" s="432"/>
      <c r="C178" s="432"/>
      <c r="D178" s="432"/>
      <c r="E178" s="433"/>
      <c r="F178" s="433"/>
      <c r="G178" s="433"/>
      <c r="H178" s="433"/>
      <c r="I178" s="433"/>
      <c r="J178" s="433"/>
      <c r="K178" s="433"/>
      <c r="L178" s="433"/>
      <c r="M178" s="433"/>
      <c r="N178" s="433"/>
      <c r="O178" s="433"/>
      <c r="P178" s="433"/>
      <c r="Q178" s="433"/>
      <c r="R178" s="433"/>
      <c r="S178" s="432"/>
      <c r="T178" s="432"/>
      <c r="U178" s="432"/>
      <c r="V178" s="432"/>
      <c r="W178" s="432"/>
      <c r="X178" s="432"/>
      <c r="Y178" s="432"/>
      <c r="Z178" s="432"/>
      <c r="AA178" s="432"/>
    </row>
    <row r="179" spans="2:27" ht="12.75">
      <c r="B179" s="432"/>
      <c r="C179" s="432"/>
      <c r="D179" s="432"/>
      <c r="E179" s="433"/>
      <c r="F179" s="433"/>
      <c r="G179" s="433"/>
      <c r="H179" s="433"/>
      <c r="I179" s="433"/>
      <c r="J179" s="433"/>
      <c r="K179" s="433"/>
      <c r="L179" s="433"/>
      <c r="M179" s="433"/>
      <c r="N179" s="433"/>
      <c r="O179" s="433"/>
      <c r="P179" s="433"/>
      <c r="Q179" s="433"/>
      <c r="R179" s="433"/>
      <c r="S179" s="432"/>
      <c r="T179" s="432"/>
      <c r="U179" s="432"/>
      <c r="V179" s="432"/>
      <c r="W179" s="432"/>
      <c r="X179" s="432"/>
      <c r="Y179" s="432"/>
      <c r="Z179" s="432"/>
      <c r="AA179" s="432"/>
    </row>
    <row r="180" spans="2:27" ht="12.75">
      <c r="B180" s="432"/>
      <c r="C180" s="432"/>
      <c r="D180" s="432"/>
      <c r="E180" s="433"/>
      <c r="F180" s="433"/>
      <c r="G180" s="433"/>
      <c r="H180" s="433"/>
      <c r="I180" s="433"/>
      <c r="J180" s="433"/>
      <c r="K180" s="433"/>
      <c r="L180" s="433"/>
      <c r="M180" s="433"/>
      <c r="N180" s="433"/>
      <c r="O180" s="433"/>
      <c r="P180" s="433"/>
      <c r="Q180" s="433"/>
      <c r="R180" s="433"/>
      <c r="S180" s="432"/>
      <c r="T180" s="432"/>
      <c r="U180" s="432"/>
      <c r="V180" s="432"/>
      <c r="W180" s="432"/>
      <c r="X180" s="432"/>
      <c r="Y180" s="432"/>
      <c r="Z180" s="432"/>
      <c r="AA180" s="432"/>
    </row>
    <row r="181" spans="2:27" ht="12.75">
      <c r="B181" s="432"/>
      <c r="C181" s="432"/>
      <c r="D181" s="432"/>
      <c r="E181" s="433"/>
      <c r="F181" s="433"/>
      <c r="G181" s="433"/>
      <c r="H181" s="433"/>
      <c r="I181" s="433"/>
      <c r="J181" s="433"/>
      <c r="K181" s="433"/>
      <c r="L181" s="433"/>
      <c r="M181" s="433"/>
      <c r="N181" s="433"/>
      <c r="O181" s="433"/>
      <c r="P181" s="433"/>
      <c r="Q181" s="433"/>
      <c r="R181" s="433"/>
      <c r="S181" s="432"/>
      <c r="T181" s="432"/>
      <c r="U181" s="432"/>
      <c r="V181" s="432"/>
      <c r="W181" s="432"/>
      <c r="X181" s="432"/>
      <c r="Y181" s="432"/>
      <c r="Z181" s="432"/>
      <c r="AA181" s="432"/>
    </row>
    <row r="182" spans="2:27" ht="12.75">
      <c r="B182" s="432"/>
      <c r="C182" s="432"/>
      <c r="D182" s="432"/>
      <c r="E182" s="433"/>
      <c r="F182" s="433"/>
      <c r="G182" s="433"/>
      <c r="H182" s="433"/>
      <c r="I182" s="433"/>
      <c r="J182" s="433"/>
      <c r="K182" s="433"/>
      <c r="L182" s="433"/>
      <c r="M182" s="433"/>
      <c r="N182" s="433"/>
      <c r="O182" s="433"/>
      <c r="P182" s="433"/>
      <c r="Q182" s="433"/>
      <c r="R182" s="433"/>
      <c r="S182" s="432"/>
      <c r="T182" s="432"/>
      <c r="U182" s="432"/>
      <c r="V182" s="432"/>
      <c r="W182" s="432"/>
      <c r="X182" s="432"/>
      <c r="Y182" s="432"/>
      <c r="Z182" s="432"/>
      <c r="AA182" s="432"/>
    </row>
    <row r="183" spans="2:27" ht="12.75">
      <c r="B183" s="432"/>
      <c r="C183" s="432"/>
      <c r="D183" s="432"/>
      <c r="E183" s="433"/>
      <c r="F183" s="433"/>
      <c r="G183" s="433"/>
      <c r="H183" s="433"/>
      <c r="I183" s="433"/>
      <c r="J183" s="433"/>
      <c r="K183" s="433"/>
      <c r="L183" s="433"/>
      <c r="M183" s="433"/>
      <c r="N183" s="433"/>
      <c r="O183" s="433"/>
      <c r="P183" s="433"/>
      <c r="Q183" s="433"/>
      <c r="R183" s="433"/>
      <c r="S183" s="432"/>
      <c r="T183" s="432"/>
      <c r="U183" s="432"/>
      <c r="V183" s="432"/>
      <c r="W183" s="432"/>
      <c r="X183" s="432"/>
      <c r="Y183" s="432"/>
      <c r="Z183" s="432"/>
      <c r="AA183" s="432"/>
    </row>
    <row r="184" spans="2:27" ht="12.75">
      <c r="B184" s="432"/>
      <c r="C184" s="432"/>
      <c r="D184" s="432"/>
      <c r="E184" s="433"/>
      <c r="F184" s="433"/>
      <c r="G184" s="433"/>
      <c r="H184" s="433"/>
      <c r="I184" s="433"/>
      <c r="J184" s="433"/>
      <c r="K184" s="433"/>
      <c r="L184" s="433"/>
      <c r="M184" s="433"/>
      <c r="N184" s="433"/>
      <c r="O184" s="433"/>
      <c r="P184" s="433"/>
      <c r="Q184" s="433"/>
      <c r="R184" s="433"/>
      <c r="S184" s="432"/>
      <c r="T184" s="432"/>
      <c r="U184" s="432"/>
      <c r="V184" s="432"/>
      <c r="W184" s="432"/>
      <c r="X184" s="432"/>
      <c r="Y184" s="432"/>
      <c r="Z184" s="432"/>
      <c r="AA184" s="432"/>
    </row>
    <row r="185" spans="2:27" ht="12.75">
      <c r="B185" s="432"/>
      <c r="C185" s="432"/>
      <c r="D185" s="432"/>
      <c r="E185" s="433"/>
      <c r="F185" s="433"/>
      <c r="G185" s="433"/>
      <c r="H185" s="433"/>
      <c r="I185" s="433"/>
      <c r="J185" s="433"/>
      <c r="K185" s="433"/>
      <c r="L185" s="433"/>
      <c r="M185" s="433"/>
      <c r="N185" s="433"/>
      <c r="O185" s="433"/>
      <c r="P185" s="433"/>
      <c r="Q185" s="433"/>
      <c r="R185" s="433"/>
      <c r="S185" s="432"/>
      <c r="T185" s="432"/>
      <c r="U185" s="432"/>
      <c r="V185" s="432"/>
      <c r="W185" s="432"/>
      <c r="X185" s="432"/>
      <c r="Y185" s="432"/>
      <c r="Z185" s="432"/>
      <c r="AA185" s="432"/>
    </row>
    <row r="186" spans="2:27" ht="12.75">
      <c r="B186" s="432"/>
      <c r="C186" s="432"/>
      <c r="D186" s="432"/>
      <c r="E186" s="433"/>
      <c r="F186" s="433"/>
      <c r="G186" s="433"/>
      <c r="H186" s="433"/>
      <c r="I186" s="433"/>
      <c r="J186" s="433"/>
      <c r="K186" s="433"/>
      <c r="L186" s="433"/>
      <c r="M186" s="433"/>
      <c r="N186" s="433"/>
      <c r="O186" s="433"/>
      <c r="P186" s="433"/>
      <c r="Q186" s="433"/>
      <c r="R186" s="433"/>
      <c r="S186" s="432"/>
      <c r="T186" s="432"/>
      <c r="U186" s="432"/>
      <c r="V186" s="432"/>
      <c r="W186" s="432"/>
      <c r="X186" s="432"/>
      <c r="Y186" s="432"/>
      <c r="Z186" s="432"/>
      <c r="AA186" s="432"/>
    </row>
    <row r="187" spans="2:27" ht="12.75">
      <c r="B187" s="432"/>
      <c r="C187" s="432"/>
      <c r="D187" s="432"/>
      <c r="E187" s="433"/>
      <c r="F187" s="433"/>
      <c r="G187" s="433"/>
      <c r="H187" s="433"/>
      <c r="I187" s="433"/>
      <c r="J187" s="433"/>
      <c r="K187" s="433"/>
      <c r="L187" s="433"/>
      <c r="M187" s="433"/>
      <c r="N187" s="433"/>
      <c r="O187" s="433"/>
      <c r="P187" s="433"/>
      <c r="Q187" s="433"/>
      <c r="R187" s="433"/>
      <c r="S187" s="432"/>
      <c r="T187" s="432"/>
      <c r="U187" s="432"/>
      <c r="V187" s="432"/>
      <c r="W187" s="432"/>
      <c r="X187" s="432"/>
      <c r="Y187" s="432"/>
      <c r="Z187" s="432"/>
      <c r="AA187" s="432"/>
    </row>
    <row r="188" spans="2:27" ht="12.75">
      <c r="B188" s="432"/>
      <c r="C188" s="432"/>
      <c r="D188" s="432"/>
      <c r="E188" s="433"/>
      <c r="F188" s="433"/>
      <c r="G188" s="433"/>
      <c r="H188" s="433"/>
      <c r="I188" s="433"/>
      <c r="J188" s="433"/>
      <c r="K188" s="433"/>
      <c r="L188" s="433"/>
      <c r="M188" s="433"/>
      <c r="N188" s="433"/>
      <c r="O188" s="433"/>
      <c r="P188" s="433"/>
      <c r="Q188" s="433"/>
      <c r="R188" s="433"/>
      <c r="S188" s="432"/>
      <c r="T188" s="432"/>
      <c r="U188" s="432"/>
      <c r="V188" s="432"/>
      <c r="W188" s="432"/>
      <c r="X188" s="432"/>
      <c r="Y188" s="432"/>
      <c r="Z188" s="432"/>
      <c r="AA188" s="432"/>
    </row>
    <row r="189" spans="2:27" ht="12.75">
      <c r="B189" s="432"/>
      <c r="C189" s="432"/>
      <c r="D189" s="432"/>
      <c r="E189" s="433"/>
      <c r="F189" s="433"/>
      <c r="G189" s="433"/>
      <c r="H189" s="433"/>
      <c r="I189" s="433"/>
      <c r="J189" s="433"/>
      <c r="K189" s="433"/>
      <c r="L189" s="433"/>
      <c r="M189" s="433"/>
      <c r="N189" s="433"/>
      <c r="O189" s="433"/>
      <c r="P189" s="433"/>
      <c r="Q189" s="433"/>
      <c r="R189" s="433"/>
      <c r="S189" s="432"/>
      <c r="T189" s="432"/>
      <c r="U189" s="432"/>
      <c r="V189" s="432"/>
      <c r="W189" s="432"/>
      <c r="X189" s="432"/>
      <c r="Y189" s="432"/>
      <c r="Z189" s="432"/>
      <c r="AA189" s="432"/>
    </row>
  </sheetData>
  <sheetProtection sheet="1" objects="1" scenarios="1" selectLockedCells="1"/>
  <mergeCells count="63">
    <mergeCell ref="C2:F2"/>
    <mergeCell ref="C5:F5"/>
    <mergeCell ref="G5:J5"/>
    <mergeCell ref="C6:F6"/>
    <mergeCell ref="G6:J6"/>
    <mergeCell ref="G2:J2"/>
    <mergeCell ref="C3:F3"/>
    <mergeCell ref="G3:J3"/>
    <mergeCell ref="C4:F4"/>
    <mergeCell ref="G4:J4"/>
    <mergeCell ref="C30:P30"/>
    <mergeCell ref="C8:F8"/>
    <mergeCell ref="G8:J8"/>
    <mergeCell ref="C9:F9"/>
    <mergeCell ref="G9:J9"/>
    <mergeCell ref="C10:F10"/>
    <mergeCell ref="G10:J10"/>
    <mergeCell ref="G13:J13"/>
    <mergeCell ref="C29:F29"/>
    <mergeCell ref="G29:J29"/>
    <mergeCell ref="C19:F19"/>
    <mergeCell ref="G19:J19"/>
    <mergeCell ref="G24:J24"/>
    <mergeCell ref="C28:F28"/>
    <mergeCell ref="G28:J28"/>
    <mergeCell ref="C12:F12"/>
    <mergeCell ref="G12:J12"/>
    <mergeCell ref="C13:F13"/>
    <mergeCell ref="C18:F18"/>
    <mergeCell ref="C14:F14"/>
    <mergeCell ref="G18:J18"/>
    <mergeCell ref="M1:N1"/>
    <mergeCell ref="O1:P1"/>
    <mergeCell ref="C21:F21"/>
    <mergeCell ref="G21:J21"/>
    <mergeCell ref="C16:F16"/>
    <mergeCell ref="G16:J16"/>
    <mergeCell ref="G14:J14"/>
    <mergeCell ref="C15:F15"/>
    <mergeCell ref="G15:J15"/>
    <mergeCell ref="C20:F20"/>
    <mergeCell ref="G20:J20"/>
    <mergeCell ref="C17:F17"/>
    <mergeCell ref="G17:J17"/>
    <mergeCell ref="C7:F7"/>
    <mergeCell ref="G7:J7"/>
    <mergeCell ref="C11:F11"/>
    <mergeCell ref="B1:B31"/>
    <mergeCell ref="C25:F25"/>
    <mergeCell ref="G25:J25"/>
    <mergeCell ref="C26:F26"/>
    <mergeCell ref="G26:J26"/>
    <mergeCell ref="C27:F27"/>
    <mergeCell ref="G27:J27"/>
    <mergeCell ref="C22:F22"/>
    <mergeCell ref="G22:J22"/>
    <mergeCell ref="C23:F23"/>
    <mergeCell ref="G23:J23"/>
    <mergeCell ref="C24:F24"/>
    <mergeCell ref="C1:F1"/>
    <mergeCell ref="G1:J1"/>
    <mergeCell ref="C31:P31"/>
    <mergeCell ref="G11:J11"/>
  </mergeCells>
  <dataValidations count="2">
    <dataValidation type="list" allowBlank="1" showInputMessage="1" showErrorMessage="1" sqref="G2:J29">
      <formula1>INDIRECT($C2)</formula1>
    </dataValidation>
    <dataValidation type="list" allowBlank="1" showInputMessage="1" showErrorMessage="1" sqref="C2:F29">
      <formula1>Searchable_Materials</formula1>
    </dataValidation>
  </dataValidations>
  <printOptions/>
  <pageMargins left="0.7" right="0.7" top="0.75" bottom="0.75" header="0.3" footer="0.3"/>
  <pageSetup horizontalDpi="300" verticalDpi="300" orientation="portrait" scale="56" r:id="rId1"/>
</worksheet>
</file>

<file path=xl/worksheets/sheet5.xml><?xml version="1.0" encoding="utf-8"?>
<worksheet xmlns="http://schemas.openxmlformats.org/spreadsheetml/2006/main" xmlns:r="http://schemas.openxmlformats.org/officeDocument/2006/relationships">
  <sheetPr codeName="Sheet2"/>
  <dimension ref="A1:O426"/>
  <sheetViews>
    <sheetView zoomScalePageLayoutView="0" workbookViewId="0" topLeftCell="A1">
      <pane xSplit="2" ySplit="4" topLeftCell="C173" activePane="bottomRight" state="frozen"/>
      <selection pane="topLeft" activeCell="A1" sqref="A1"/>
      <selection pane="topRight" activeCell="B1" sqref="B1"/>
      <selection pane="bottomLeft" activeCell="A12" sqref="A12"/>
      <selection pane="bottomRight" activeCell="F182" sqref="F182"/>
    </sheetView>
  </sheetViews>
  <sheetFormatPr defaultColWidth="11.421875" defaultRowHeight="12.75"/>
  <cols>
    <col min="1" max="1" width="22.57421875" style="7" customWidth="1"/>
    <col min="2" max="2" width="20.00390625" style="7" customWidth="1"/>
    <col min="3" max="3" width="15.8515625" style="20" customWidth="1"/>
    <col min="4" max="4" width="15.57421875" style="20" customWidth="1"/>
    <col min="5" max="5" width="16.57421875" style="20" customWidth="1"/>
    <col min="6" max="6" width="8.421875" style="19" customWidth="1"/>
    <col min="7" max="7" width="9.140625" style="19" customWidth="1"/>
    <col min="8" max="8" width="8.421875" style="19" customWidth="1"/>
    <col min="9" max="9" width="10.28125" style="19" customWidth="1"/>
    <col min="10" max="10" width="8.421875" style="19" customWidth="1"/>
    <col min="11" max="11" width="8.7109375" style="19" customWidth="1"/>
    <col min="12" max="12" width="9.421875" style="19" customWidth="1"/>
    <col min="13" max="13" width="9.00390625" style="19" customWidth="1"/>
    <col min="14" max="14" width="8.8515625" style="19" customWidth="1"/>
    <col min="15" max="15" width="13.57421875" style="20" customWidth="1"/>
    <col min="16" max="16384" width="11.421875" style="7" customWidth="1"/>
  </cols>
  <sheetData>
    <row r="1" spans="1:8" ht="13.5" thickBot="1">
      <c r="A1" s="492" t="s">
        <v>726</v>
      </c>
      <c r="B1" s="492"/>
      <c r="F1" s="22" t="s">
        <v>446</v>
      </c>
      <c r="G1" s="12"/>
      <c r="H1" s="12"/>
    </row>
    <row r="2" spans="1:15" ht="17.25" thickBot="1">
      <c r="A2" s="492" t="s">
        <v>55</v>
      </c>
      <c r="B2" s="492"/>
      <c r="C2" s="33" t="s">
        <v>443</v>
      </c>
      <c r="D2" s="33"/>
      <c r="E2" s="33"/>
      <c r="F2" s="33"/>
      <c r="G2" s="33"/>
      <c r="H2" s="33"/>
      <c r="I2" s="33"/>
      <c r="J2" s="33"/>
      <c r="K2" s="33"/>
      <c r="L2" s="33"/>
      <c r="M2" s="33"/>
      <c r="N2" s="33"/>
      <c r="O2" s="33"/>
    </row>
    <row r="3" spans="1:15" ht="13.5" thickBot="1">
      <c r="A3" s="493"/>
      <c r="B3" s="493"/>
      <c r="C3" s="35" t="s">
        <v>448</v>
      </c>
      <c r="D3" s="35"/>
      <c r="E3" s="36"/>
      <c r="F3" s="34" t="s">
        <v>183</v>
      </c>
      <c r="G3" s="35"/>
      <c r="H3" s="35"/>
      <c r="I3" s="35"/>
      <c r="J3" s="35"/>
      <c r="K3" s="35"/>
      <c r="L3" s="36"/>
      <c r="M3" s="23"/>
      <c r="N3" s="23"/>
      <c r="O3" s="34" t="s">
        <v>250</v>
      </c>
    </row>
    <row r="4" spans="1:15" ht="13.5" thickBot="1">
      <c r="A4" s="11" t="str">
        <f>VLOOKUP($A$2,$C$5:$O$412,4,FALSE)</f>
        <v>4750 (2590 to 8640)</v>
      </c>
      <c r="C4" s="37"/>
      <c r="D4" s="37"/>
      <c r="E4" s="38"/>
      <c r="F4" s="39" t="s">
        <v>460</v>
      </c>
      <c r="G4" s="40"/>
      <c r="H4" s="41"/>
      <c r="I4" s="39" t="s">
        <v>64</v>
      </c>
      <c r="J4" s="40"/>
      <c r="K4" s="41"/>
      <c r="L4" s="39" t="s">
        <v>111</v>
      </c>
      <c r="M4" s="40"/>
      <c r="N4" s="41"/>
      <c r="O4" s="39" t="s">
        <v>283</v>
      </c>
    </row>
    <row r="5" spans="1:15" ht="13.5" thickBot="1">
      <c r="A5" s="11" t="s">
        <v>666</v>
      </c>
      <c r="B5" s="11"/>
      <c r="C5" s="43" t="s">
        <v>311</v>
      </c>
      <c r="D5" s="43"/>
      <c r="E5" s="44"/>
      <c r="F5" s="45"/>
      <c r="G5" s="18"/>
      <c r="H5" s="18"/>
      <c r="I5" s="18"/>
      <c r="J5" s="18"/>
      <c r="K5" s="18"/>
      <c r="L5" s="18"/>
      <c r="M5" s="18"/>
      <c r="N5" s="18"/>
      <c r="O5" s="18"/>
    </row>
    <row r="6" spans="1:15" ht="13.5" customHeight="1" thickBot="1">
      <c r="A6" s="494" t="str">
        <f>IF($A$2="Concrete",$C$120,VLOOKUP($A$2,$C$5:$O$412,13,FALSE))</f>
        <v>Embodied carbon estimated from typical UK industrial fuel mix. This is not an ideal method.</v>
      </c>
      <c r="B6" s="494"/>
      <c r="C6" s="4" t="s">
        <v>61</v>
      </c>
      <c r="D6" s="15"/>
      <c r="E6" s="16"/>
      <c r="F6" s="46">
        <v>0.083</v>
      </c>
      <c r="G6" s="47"/>
      <c r="H6" s="32"/>
      <c r="I6" s="46">
        <v>0.0048</v>
      </c>
      <c r="J6" s="47"/>
      <c r="K6" s="32"/>
      <c r="L6" s="48">
        <v>0.0052</v>
      </c>
      <c r="M6" s="49"/>
      <c r="N6" s="50"/>
      <c r="O6" s="51" t="s">
        <v>516</v>
      </c>
    </row>
    <row r="7" spans="1:15" ht="12.75">
      <c r="A7" s="494"/>
      <c r="B7" s="494"/>
      <c r="C7" s="54" t="s">
        <v>44</v>
      </c>
      <c r="D7" s="54"/>
      <c r="E7" s="55"/>
      <c r="F7" s="56" t="s">
        <v>220</v>
      </c>
      <c r="G7" s="57"/>
      <c r="H7" s="57"/>
      <c r="I7" s="57"/>
      <c r="J7" s="57"/>
      <c r="K7" s="57"/>
      <c r="L7" s="57"/>
      <c r="M7" s="57"/>
      <c r="N7" s="57"/>
      <c r="O7" s="57"/>
    </row>
    <row r="8" spans="1:15" ht="12.75" customHeight="1" thickBot="1">
      <c r="A8" s="494"/>
      <c r="B8" s="494"/>
      <c r="C8" s="49" t="s">
        <v>652</v>
      </c>
      <c r="E8" s="49"/>
      <c r="F8" s="49">
        <v>155</v>
      </c>
      <c r="G8" s="49"/>
      <c r="H8" s="50"/>
      <c r="I8" s="58">
        <v>8.24</v>
      </c>
      <c r="J8" s="59"/>
      <c r="K8" s="60"/>
      <c r="L8" s="58">
        <v>9.16</v>
      </c>
      <c r="M8" s="59"/>
      <c r="N8" s="59"/>
      <c r="O8" s="61" t="s">
        <v>489</v>
      </c>
    </row>
    <row r="9" spans="1:15" ht="13.5" thickBot="1">
      <c r="A9" s="494"/>
      <c r="B9" s="494"/>
      <c r="C9" s="62" t="s">
        <v>653</v>
      </c>
      <c r="E9" s="63"/>
      <c r="F9" s="64">
        <v>218</v>
      </c>
      <c r="G9" s="65"/>
      <c r="H9" s="66"/>
      <c r="I9" s="67">
        <v>11.46</v>
      </c>
      <c r="J9" s="68"/>
      <c r="K9" s="69"/>
      <c r="L9" s="67">
        <v>12.79</v>
      </c>
      <c r="M9" s="68"/>
      <c r="N9" s="69"/>
      <c r="O9" s="70"/>
    </row>
    <row r="10" spans="1:15" ht="13.5" thickBot="1">
      <c r="A10" t="s">
        <v>651</v>
      </c>
      <c r="C10" s="62" t="s">
        <v>654</v>
      </c>
      <c r="E10" s="63"/>
      <c r="F10" s="67">
        <v>29</v>
      </c>
      <c r="G10" s="68"/>
      <c r="H10" s="69"/>
      <c r="I10" s="67">
        <v>1.69</v>
      </c>
      <c r="J10" s="68"/>
      <c r="K10" s="69"/>
      <c r="L10" s="67">
        <v>1.81</v>
      </c>
      <c r="M10" s="68"/>
      <c r="N10" s="69"/>
      <c r="O10" s="71"/>
    </row>
    <row r="11" spans="1:15" ht="13.5" thickBot="1">
      <c r="A11" s="43" t="s">
        <v>311</v>
      </c>
      <c r="C11" s="49" t="s">
        <v>655</v>
      </c>
      <c r="E11" s="74"/>
      <c r="F11" s="75">
        <v>159</v>
      </c>
      <c r="G11" s="76"/>
      <c r="H11" s="77"/>
      <c r="I11" s="78">
        <v>8.28</v>
      </c>
      <c r="J11" s="79"/>
      <c r="K11" s="80"/>
      <c r="L11" s="78">
        <v>9.22</v>
      </c>
      <c r="M11" s="79"/>
      <c r="N11" s="80"/>
      <c r="O11" s="64" t="s">
        <v>294</v>
      </c>
    </row>
    <row r="12" spans="1:15" ht="13.5" thickBot="1">
      <c r="A12" s="54" t="s">
        <v>44</v>
      </c>
      <c r="C12" s="62" t="s">
        <v>656</v>
      </c>
      <c r="E12" s="63"/>
      <c r="F12" s="64">
        <v>226</v>
      </c>
      <c r="G12" s="65"/>
      <c r="H12" s="66"/>
      <c r="I12" s="67">
        <v>11.7</v>
      </c>
      <c r="J12" s="68"/>
      <c r="K12" s="69"/>
      <c r="L12" s="67">
        <v>13.1</v>
      </c>
      <c r="M12" s="68"/>
      <c r="N12" s="69"/>
      <c r="O12" s="71"/>
    </row>
    <row r="13" spans="1:15" ht="13.5" thickBot="1">
      <c r="A13" s="42" t="s">
        <v>298</v>
      </c>
      <c r="C13" s="62" t="s">
        <v>657</v>
      </c>
      <c r="E13" s="63"/>
      <c r="F13" s="67">
        <v>25</v>
      </c>
      <c r="G13" s="68"/>
      <c r="H13" s="69"/>
      <c r="I13" s="67">
        <v>1.35</v>
      </c>
      <c r="J13" s="68"/>
      <c r="K13" s="69"/>
      <c r="L13" s="67">
        <v>1.45</v>
      </c>
      <c r="M13" s="68"/>
      <c r="N13" s="69"/>
      <c r="O13" s="71"/>
    </row>
    <row r="14" spans="1:15" ht="13.5" thickBot="1">
      <c r="A14" s="53" t="s">
        <v>78</v>
      </c>
      <c r="C14" s="49" t="s">
        <v>658</v>
      </c>
      <c r="E14" s="74"/>
      <c r="F14" s="75">
        <v>154</v>
      </c>
      <c r="G14" s="76"/>
      <c r="H14" s="77"/>
      <c r="I14" s="78">
        <v>8.16</v>
      </c>
      <c r="J14" s="79"/>
      <c r="K14" s="80"/>
      <c r="L14" s="78">
        <v>9.08</v>
      </c>
      <c r="M14" s="79"/>
      <c r="N14" s="80"/>
      <c r="O14" s="64" t="s">
        <v>294</v>
      </c>
    </row>
    <row r="15" spans="1:15" ht="13.5" thickBot="1">
      <c r="A15" s="53" t="s">
        <v>229</v>
      </c>
      <c r="C15" s="62" t="s">
        <v>659</v>
      </c>
      <c r="E15" s="63"/>
      <c r="F15" s="64">
        <v>214</v>
      </c>
      <c r="G15" s="65"/>
      <c r="H15" s="66"/>
      <c r="I15" s="67">
        <v>11.2</v>
      </c>
      <c r="J15" s="68"/>
      <c r="K15" s="69"/>
      <c r="L15" s="67">
        <v>12.5</v>
      </c>
      <c r="M15" s="68"/>
      <c r="N15" s="69"/>
      <c r="O15" s="71"/>
    </row>
    <row r="16" spans="1:15" ht="13.5" thickBot="1">
      <c r="A16" s="53" t="s">
        <v>273</v>
      </c>
      <c r="C16" s="62" t="s">
        <v>660</v>
      </c>
      <c r="E16" s="63"/>
      <c r="F16" s="67">
        <v>34</v>
      </c>
      <c r="G16" s="68"/>
      <c r="H16" s="69"/>
      <c r="I16" s="67">
        <v>1.98</v>
      </c>
      <c r="J16" s="68"/>
      <c r="K16" s="69"/>
      <c r="L16" s="67">
        <v>2.12</v>
      </c>
      <c r="M16" s="68"/>
      <c r="N16" s="69"/>
      <c r="O16" s="71"/>
    </row>
    <row r="17" spans="1:15" ht="13.5" thickBot="1">
      <c r="A17" s="53" t="s">
        <v>118</v>
      </c>
      <c r="C17" s="49" t="s">
        <v>661</v>
      </c>
      <c r="E17" s="74"/>
      <c r="F17" s="75">
        <v>155</v>
      </c>
      <c r="G17" s="76"/>
      <c r="H17" s="77"/>
      <c r="I17" s="78">
        <v>8.26</v>
      </c>
      <c r="J17" s="79"/>
      <c r="K17" s="80"/>
      <c r="L17" s="78">
        <v>9.18</v>
      </c>
      <c r="M17" s="79"/>
      <c r="N17" s="80"/>
      <c r="O17" s="64" t="s">
        <v>294</v>
      </c>
    </row>
    <row r="18" spans="1:15" ht="13.5" thickBot="1">
      <c r="A18" s="53" t="s">
        <v>430</v>
      </c>
      <c r="C18" s="62" t="s">
        <v>662</v>
      </c>
      <c r="E18" s="63"/>
      <c r="F18" s="64">
        <v>217</v>
      </c>
      <c r="G18" s="65"/>
      <c r="H18" s="66"/>
      <c r="I18" s="67">
        <v>11.5</v>
      </c>
      <c r="J18" s="68"/>
      <c r="K18" s="69"/>
      <c r="L18" s="67">
        <v>12.8</v>
      </c>
      <c r="M18" s="68"/>
      <c r="N18" s="69"/>
      <c r="O18" s="71"/>
    </row>
    <row r="19" spans="1:15" ht="13.5" thickBot="1">
      <c r="A19" s="121" t="s">
        <v>355</v>
      </c>
      <c r="C19" s="62" t="s">
        <v>663</v>
      </c>
      <c r="E19" s="63"/>
      <c r="F19" s="81">
        <v>28</v>
      </c>
      <c r="G19" s="82"/>
      <c r="H19" s="83"/>
      <c r="I19" s="84">
        <v>1.67</v>
      </c>
      <c r="J19" s="85"/>
      <c r="K19" s="86"/>
      <c r="L19" s="84">
        <v>1.79</v>
      </c>
      <c r="M19" s="85"/>
      <c r="N19" s="86"/>
      <c r="O19" s="87"/>
    </row>
    <row r="20" spans="1:15" ht="13.5" thickBot="1">
      <c r="A20" s="121" t="s">
        <v>239</v>
      </c>
      <c r="C20" s="42" t="s">
        <v>298</v>
      </c>
      <c r="D20" s="43"/>
      <c r="E20" s="44"/>
      <c r="F20" s="18"/>
      <c r="G20" s="18"/>
      <c r="H20" s="18"/>
      <c r="I20" s="18"/>
      <c r="J20" s="18"/>
      <c r="K20" s="18"/>
      <c r="L20" s="18"/>
      <c r="M20" s="18"/>
      <c r="N20" s="18"/>
      <c r="O20" s="21"/>
    </row>
    <row r="21" spans="1:15" ht="12.75" customHeight="1" thickBot="1">
      <c r="A21" s="121" t="s">
        <v>22</v>
      </c>
      <c r="C21" s="88" t="s">
        <v>490</v>
      </c>
      <c r="D21" s="89"/>
      <c r="E21" s="90"/>
      <c r="F21" s="91">
        <v>2.86</v>
      </c>
      <c r="G21" s="92"/>
      <c r="H21" s="93"/>
      <c r="I21" s="91">
        <v>0.059</v>
      </c>
      <c r="J21" s="92"/>
      <c r="K21" s="93"/>
      <c r="L21" s="91">
        <v>0.066</v>
      </c>
      <c r="M21" s="92"/>
      <c r="N21" s="93"/>
      <c r="O21" s="94" t="s">
        <v>491</v>
      </c>
    </row>
    <row r="22" spans="1:15" ht="12.75" customHeight="1" thickBot="1">
      <c r="A22" s="121" t="s">
        <v>418</v>
      </c>
      <c r="C22" s="99" t="s">
        <v>297</v>
      </c>
      <c r="D22" s="100"/>
      <c r="E22" s="101"/>
      <c r="F22" s="102">
        <v>3.39</v>
      </c>
      <c r="G22" s="103"/>
      <c r="H22" s="104"/>
      <c r="I22" s="102">
        <v>0.064</v>
      </c>
      <c r="J22" s="103"/>
      <c r="K22" s="104"/>
      <c r="L22" s="102">
        <v>0.071</v>
      </c>
      <c r="M22" s="103"/>
      <c r="N22" s="104"/>
      <c r="O22" s="105" t="s">
        <v>492</v>
      </c>
    </row>
    <row r="23" spans="1:15" ht="12.75" customHeight="1" thickBot="1">
      <c r="A23" s="121" t="s">
        <v>115</v>
      </c>
      <c r="C23" s="99" t="s">
        <v>48</v>
      </c>
      <c r="D23" s="100"/>
      <c r="E23" s="101"/>
      <c r="F23" s="102">
        <v>3.93</v>
      </c>
      <c r="G23" s="103"/>
      <c r="H23" s="104"/>
      <c r="I23" s="102">
        <v>0.068</v>
      </c>
      <c r="J23" s="103"/>
      <c r="K23" s="104"/>
      <c r="L23" s="102">
        <v>0.076</v>
      </c>
      <c r="M23" s="103"/>
      <c r="N23" s="104"/>
      <c r="O23" s="105" t="s">
        <v>493</v>
      </c>
    </row>
    <row r="24" spans="1:15" ht="12.75" customHeight="1" thickBot="1">
      <c r="A24" s="121" t="s">
        <v>728</v>
      </c>
      <c r="B24" s="209"/>
      <c r="C24" s="88" t="s">
        <v>174</v>
      </c>
      <c r="D24" s="89"/>
      <c r="E24" s="90"/>
      <c r="F24" s="102">
        <v>4.46</v>
      </c>
      <c r="G24" s="103"/>
      <c r="H24" s="104"/>
      <c r="I24" s="102">
        <v>0.072</v>
      </c>
      <c r="J24" s="103"/>
      <c r="K24" s="104"/>
      <c r="L24" s="102">
        <v>0.081</v>
      </c>
      <c r="M24" s="103"/>
      <c r="N24" s="104"/>
      <c r="O24" s="105" t="s">
        <v>494</v>
      </c>
    </row>
    <row r="25" spans="1:15" ht="12.75" customHeight="1" thickBot="1">
      <c r="A25" s="121" t="s">
        <v>727</v>
      </c>
      <c r="C25" s="88" t="s">
        <v>266</v>
      </c>
      <c r="D25" s="89"/>
      <c r="E25" s="90"/>
      <c r="F25" s="102">
        <v>5</v>
      </c>
      <c r="G25" s="103"/>
      <c r="H25" s="104"/>
      <c r="I25" s="102">
        <v>0.076</v>
      </c>
      <c r="J25" s="103"/>
      <c r="K25" s="104"/>
      <c r="L25" s="102">
        <v>0.086</v>
      </c>
      <c r="M25" s="103"/>
      <c r="N25" s="104"/>
      <c r="O25" s="105" t="s">
        <v>495</v>
      </c>
    </row>
    <row r="26" spans="1:15" ht="12.75">
      <c r="A26" s="121" t="s">
        <v>316</v>
      </c>
      <c r="C26" s="53" t="s">
        <v>78</v>
      </c>
      <c r="D26" s="54"/>
      <c r="E26" s="55"/>
      <c r="F26" s="45"/>
      <c r="G26" s="18"/>
      <c r="H26" s="18"/>
      <c r="I26" s="18"/>
      <c r="J26" s="18"/>
      <c r="K26" s="18"/>
      <c r="L26" s="18"/>
      <c r="M26" s="18"/>
      <c r="N26" s="18"/>
      <c r="O26" s="18"/>
    </row>
    <row r="27" spans="1:15" ht="12.75" customHeight="1" thickBot="1">
      <c r="A27" s="121" t="s">
        <v>320</v>
      </c>
      <c r="C27" s="48" t="s">
        <v>664</v>
      </c>
      <c r="D27" s="49"/>
      <c r="E27" s="50"/>
      <c r="F27" s="48">
        <v>51</v>
      </c>
      <c r="G27" s="49"/>
      <c r="H27" s="50"/>
      <c r="I27" s="48" t="s">
        <v>473</v>
      </c>
      <c r="J27" s="49"/>
      <c r="K27" s="50"/>
      <c r="L27" s="48" t="s">
        <v>332</v>
      </c>
      <c r="M27" s="49"/>
      <c r="N27" s="50"/>
      <c r="O27" s="94" t="s">
        <v>496</v>
      </c>
    </row>
    <row r="28" spans="1:15" ht="12.75">
      <c r="A28" s="121" t="s">
        <v>169</v>
      </c>
      <c r="C28" s="53" t="s">
        <v>229</v>
      </c>
      <c r="D28" s="54"/>
      <c r="E28" s="55"/>
      <c r="F28" s="45"/>
      <c r="G28" s="18"/>
      <c r="H28" s="18"/>
      <c r="I28" s="18"/>
      <c r="J28" s="18"/>
      <c r="K28" s="18"/>
      <c r="L28" s="18"/>
      <c r="M28" s="18"/>
      <c r="N28" s="18"/>
      <c r="O28" s="18"/>
    </row>
    <row r="29" spans="1:15" ht="12.75" customHeight="1" thickBot="1">
      <c r="A29" s="121" t="s">
        <v>21</v>
      </c>
      <c r="C29" s="48" t="s">
        <v>665</v>
      </c>
      <c r="D29" s="49"/>
      <c r="E29" s="50"/>
      <c r="F29" s="91">
        <v>44</v>
      </c>
      <c r="G29" s="92"/>
      <c r="H29" s="93"/>
      <c r="I29" s="48" t="s">
        <v>482</v>
      </c>
      <c r="J29" s="49"/>
      <c r="K29" s="50"/>
      <c r="L29" s="48" t="s">
        <v>291</v>
      </c>
      <c r="M29" s="49"/>
      <c r="N29" s="50"/>
      <c r="O29" s="94" t="s">
        <v>497</v>
      </c>
    </row>
    <row r="30" spans="1:15" ht="13.5" thickBot="1">
      <c r="A30" s="121" t="s">
        <v>465</v>
      </c>
      <c r="C30" s="106" t="s">
        <v>667</v>
      </c>
      <c r="E30" s="63"/>
      <c r="F30" s="67">
        <v>80</v>
      </c>
      <c r="G30" s="68"/>
      <c r="H30" s="69"/>
      <c r="I30" s="64" t="s">
        <v>392</v>
      </c>
      <c r="J30" s="65"/>
      <c r="K30" s="66"/>
      <c r="L30" s="64" t="s">
        <v>124</v>
      </c>
      <c r="M30" s="65"/>
      <c r="N30" s="66"/>
      <c r="O30" s="71"/>
    </row>
    <row r="31" spans="1:15" ht="13.5" thickBot="1">
      <c r="A31" s="121" t="s">
        <v>282</v>
      </c>
      <c r="C31" s="106" t="s">
        <v>668</v>
      </c>
      <c r="E31" s="63"/>
      <c r="F31" s="84">
        <v>20</v>
      </c>
      <c r="G31" s="85"/>
      <c r="H31" s="86"/>
      <c r="I31" s="81" t="s">
        <v>199</v>
      </c>
      <c r="J31" s="82"/>
      <c r="K31" s="83"/>
      <c r="L31" s="81" t="s">
        <v>119</v>
      </c>
      <c r="M31" s="82"/>
      <c r="N31" s="83"/>
      <c r="O31" s="87"/>
    </row>
    <row r="32" spans="1:15" ht="12.75">
      <c r="A32" s="121" t="s">
        <v>464</v>
      </c>
      <c r="C32" s="53" t="s">
        <v>273</v>
      </c>
      <c r="D32" s="54"/>
      <c r="E32" s="55"/>
      <c r="F32" s="45"/>
      <c r="G32" s="18"/>
      <c r="H32" s="18"/>
      <c r="I32" s="18"/>
      <c r="J32" s="18"/>
      <c r="K32" s="18"/>
      <c r="L32" s="18"/>
      <c r="M32" s="18"/>
      <c r="N32" s="18"/>
      <c r="O32" s="18"/>
    </row>
    <row r="33" spans="1:15" ht="13.5" thickBot="1">
      <c r="A33" s="121" t="s">
        <v>452</v>
      </c>
      <c r="C33" s="46" t="s">
        <v>194</v>
      </c>
      <c r="D33" s="47"/>
      <c r="E33" s="32"/>
      <c r="F33" s="96">
        <v>3</v>
      </c>
      <c r="G33" s="97"/>
      <c r="H33" s="98"/>
      <c r="I33" s="96">
        <v>0.23</v>
      </c>
      <c r="J33" s="97"/>
      <c r="K33" s="98"/>
      <c r="L33" s="96">
        <v>0.24</v>
      </c>
      <c r="M33" s="97"/>
      <c r="N33" s="98"/>
      <c r="O33" s="107"/>
    </row>
    <row r="34" spans="1:15" ht="13.5" thickBot="1">
      <c r="A34" s="121" t="s">
        <v>455</v>
      </c>
      <c r="C34" s="72" t="s">
        <v>669</v>
      </c>
      <c r="D34" s="73"/>
      <c r="E34" s="74"/>
      <c r="F34" s="75">
        <v>6.9</v>
      </c>
      <c r="G34" s="76"/>
      <c r="H34" s="77"/>
      <c r="I34" s="75">
        <v>0.53</v>
      </c>
      <c r="J34" s="76"/>
      <c r="K34" s="77"/>
      <c r="L34" s="78">
        <v>0.55</v>
      </c>
      <c r="M34" s="79"/>
      <c r="N34" s="80"/>
      <c r="O34" s="64" t="s">
        <v>377</v>
      </c>
    </row>
    <row r="35" spans="1:15" ht="13.5" thickBot="1">
      <c r="A35" s="121" t="s">
        <v>435</v>
      </c>
      <c r="B35" s="168"/>
      <c r="C35" s="72" t="s">
        <v>132</v>
      </c>
      <c r="D35" s="73"/>
      <c r="E35" s="74"/>
      <c r="F35" s="108">
        <v>0.85</v>
      </c>
      <c r="G35" s="109"/>
      <c r="H35" s="110"/>
      <c r="I35" s="111" t="s">
        <v>144</v>
      </c>
      <c r="J35" s="112"/>
      <c r="K35" s="113"/>
      <c r="L35" s="111" t="s">
        <v>18</v>
      </c>
      <c r="M35" s="112"/>
      <c r="N35" s="113"/>
      <c r="O35" s="87"/>
    </row>
    <row r="36" spans="1:15" ht="12.75">
      <c r="A36" s="121" t="s">
        <v>323</v>
      </c>
      <c r="C36" s="53" t="s">
        <v>118</v>
      </c>
      <c r="D36" s="54"/>
      <c r="E36" s="55"/>
      <c r="F36" s="45"/>
      <c r="G36" s="18"/>
      <c r="H36" s="18"/>
      <c r="I36" s="18"/>
      <c r="J36" s="18"/>
      <c r="K36" s="18"/>
      <c r="L36" s="18"/>
      <c r="M36" s="18"/>
      <c r="N36" s="18"/>
      <c r="O36" s="18"/>
    </row>
    <row r="37" spans="1:15" ht="13.5" thickBot="1">
      <c r="A37" s="121" t="s">
        <v>75</v>
      </c>
      <c r="C37" s="46" t="s">
        <v>670</v>
      </c>
      <c r="D37" s="47"/>
      <c r="E37" s="32"/>
      <c r="F37" s="46">
        <v>69</v>
      </c>
      <c r="G37" s="47"/>
      <c r="H37" s="32"/>
      <c r="I37" s="46">
        <v>3.73</v>
      </c>
      <c r="J37" s="47"/>
      <c r="K37" s="32"/>
      <c r="L37" s="46">
        <v>4</v>
      </c>
      <c r="M37" s="47"/>
      <c r="N37" s="32"/>
      <c r="O37" s="114" t="s">
        <v>162</v>
      </c>
    </row>
    <row r="38" spans="1:15" ht="12.75">
      <c r="A38" s="121" t="s">
        <v>397</v>
      </c>
      <c r="C38" s="53" t="s">
        <v>430</v>
      </c>
      <c r="D38" s="54"/>
      <c r="E38" s="55"/>
      <c r="F38" s="45"/>
      <c r="G38" s="18"/>
      <c r="H38" s="18"/>
      <c r="I38" s="18"/>
      <c r="J38" s="18"/>
      <c r="K38" s="18"/>
      <c r="L38" s="18"/>
      <c r="M38" s="18"/>
      <c r="N38" s="18"/>
      <c r="O38" s="18"/>
    </row>
    <row r="39" spans="1:15" ht="12.75" customHeight="1" thickBot="1">
      <c r="A39" s="121" t="s">
        <v>689</v>
      </c>
      <c r="C39" s="48" t="s">
        <v>362</v>
      </c>
      <c r="D39" s="49"/>
      <c r="E39" s="50"/>
      <c r="F39" s="48" t="s">
        <v>279</v>
      </c>
      <c r="G39" s="49"/>
      <c r="H39" s="50"/>
      <c r="I39" s="48" t="s">
        <v>393</v>
      </c>
      <c r="J39" s="49"/>
      <c r="K39" s="50"/>
      <c r="L39" s="48" t="s">
        <v>18</v>
      </c>
      <c r="M39" s="49"/>
      <c r="N39" s="50"/>
      <c r="O39" s="94" t="s">
        <v>498</v>
      </c>
    </row>
    <row r="40" spans="1:15" ht="13.5" thickBot="1">
      <c r="A40" s="121" t="s">
        <v>82</v>
      </c>
      <c r="C40" s="72" t="s">
        <v>347</v>
      </c>
      <c r="D40" s="73"/>
      <c r="E40" s="74"/>
      <c r="F40" s="78">
        <v>19</v>
      </c>
      <c r="G40" s="79"/>
      <c r="H40" s="80"/>
      <c r="I40" s="78">
        <v>0.97</v>
      </c>
      <c r="J40" s="79"/>
      <c r="K40" s="80"/>
      <c r="L40" s="75" t="s">
        <v>18</v>
      </c>
      <c r="M40" s="76"/>
      <c r="N40" s="77"/>
      <c r="O40" s="64" t="s">
        <v>157</v>
      </c>
    </row>
    <row r="41" spans="1:15" ht="12.75" customHeight="1" thickBot="1">
      <c r="A41" s="121" t="s">
        <v>190</v>
      </c>
      <c r="C41" s="99" t="s">
        <v>305</v>
      </c>
      <c r="D41" s="100"/>
      <c r="E41" s="101"/>
      <c r="F41" s="115" t="s">
        <v>53</v>
      </c>
      <c r="G41" s="116"/>
      <c r="H41" s="117"/>
      <c r="I41" s="115" t="s">
        <v>322</v>
      </c>
      <c r="J41" s="116"/>
      <c r="K41" s="117"/>
      <c r="L41" s="115" t="s">
        <v>322</v>
      </c>
      <c r="M41" s="116"/>
      <c r="N41" s="117"/>
      <c r="O41" s="105" t="s">
        <v>499</v>
      </c>
    </row>
    <row r="42" spans="1:15" ht="13.5" thickBot="1">
      <c r="A42" s="121" t="s">
        <v>399</v>
      </c>
      <c r="C42" s="72" t="s">
        <v>35</v>
      </c>
      <c r="D42" s="73"/>
      <c r="E42" s="74"/>
      <c r="F42" s="75" t="s">
        <v>359</v>
      </c>
      <c r="G42" s="76"/>
      <c r="H42" s="77"/>
      <c r="I42" s="75" t="s">
        <v>219</v>
      </c>
      <c r="J42" s="76"/>
      <c r="K42" s="77"/>
      <c r="L42" s="75" t="s">
        <v>219</v>
      </c>
      <c r="M42" s="76"/>
      <c r="N42" s="77"/>
      <c r="O42" s="64" t="s">
        <v>500</v>
      </c>
    </row>
    <row r="43" spans="1:15" ht="13.5" thickBot="1">
      <c r="A43" s="122" t="s">
        <v>429</v>
      </c>
      <c r="C43" s="72" t="s">
        <v>184</v>
      </c>
      <c r="D43" s="73"/>
      <c r="E43" s="74"/>
      <c r="F43" s="75" t="s">
        <v>376</v>
      </c>
      <c r="G43" s="76"/>
      <c r="H43" s="77"/>
      <c r="I43" s="75" t="s">
        <v>148</v>
      </c>
      <c r="J43" s="76"/>
      <c r="K43" s="77"/>
      <c r="L43" s="75" t="s">
        <v>148</v>
      </c>
      <c r="M43" s="76"/>
      <c r="N43" s="77"/>
      <c r="O43" s="64" t="s">
        <v>501</v>
      </c>
    </row>
    <row r="44" spans="1:15" ht="13.5" thickBot="1">
      <c r="A44" s="121" t="s">
        <v>87</v>
      </c>
      <c r="C44" s="72" t="s">
        <v>163</v>
      </c>
      <c r="D44" s="73"/>
      <c r="E44" s="74"/>
      <c r="F44" s="75" t="s">
        <v>425</v>
      </c>
      <c r="G44" s="76"/>
      <c r="H44" s="77"/>
      <c r="I44" s="75" t="s">
        <v>463</v>
      </c>
      <c r="J44" s="76"/>
      <c r="K44" s="77"/>
      <c r="L44" s="75" t="s">
        <v>463</v>
      </c>
      <c r="M44" s="76"/>
      <c r="N44" s="77"/>
      <c r="O44" s="64" t="s">
        <v>502</v>
      </c>
    </row>
    <row r="45" spans="1:15" ht="13.5" thickBot="1">
      <c r="A45" s="121" t="s">
        <v>240</v>
      </c>
      <c r="C45" s="72" t="s">
        <v>503</v>
      </c>
      <c r="D45" s="73"/>
      <c r="E45" s="74"/>
      <c r="F45" s="75" t="s">
        <v>353</v>
      </c>
      <c r="G45" s="76"/>
      <c r="H45" s="77"/>
      <c r="I45" s="75" t="s">
        <v>210</v>
      </c>
      <c r="J45" s="76"/>
      <c r="K45" s="77"/>
      <c r="L45" s="75" t="s">
        <v>210</v>
      </c>
      <c r="M45" s="76"/>
      <c r="N45" s="77"/>
      <c r="O45" s="64" t="s">
        <v>504</v>
      </c>
    </row>
    <row r="46" spans="1:15" ht="12.75" customHeight="1" thickBot="1">
      <c r="A46" s="121" t="s">
        <v>711</v>
      </c>
      <c r="C46" s="88" t="s">
        <v>505</v>
      </c>
      <c r="D46" s="89"/>
      <c r="E46" s="90"/>
      <c r="F46" s="115" t="s">
        <v>227</v>
      </c>
      <c r="G46" s="116"/>
      <c r="H46" s="117"/>
      <c r="I46" s="115" t="s">
        <v>68</v>
      </c>
      <c r="J46" s="116"/>
      <c r="K46" s="117"/>
      <c r="L46" s="115" t="s">
        <v>68</v>
      </c>
      <c r="M46" s="116"/>
      <c r="N46" s="117"/>
      <c r="O46" s="105" t="s">
        <v>506</v>
      </c>
    </row>
    <row r="47" spans="1:15" ht="13.5" thickBot="1">
      <c r="A47" s="121" t="s">
        <v>120</v>
      </c>
      <c r="C47" s="72" t="s">
        <v>508</v>
      </c>
      <c r="D47" s="73"/>
      <c r="E47" s="74"/>
      <c r="F47" s="75" t="s">
        <v>398</v>
      </c>
      <c r="G47" s="76"/>
      <c r="H47" s="77"/>
      <c r="I47" s="75" t="s">
        <v>290</v>
      </c>
      <c r="J47" s="76"/>
      <c r="K47" s="77"/>
      <c r="L47" s="75" t="s">
        <v>290</v>
      </c>
      <c r="M47" s="76"/>
      <c r="N47" s="77"/>
      <c r="O47" s="64" t="s">
        <v>507</v>
      </c>
    </row>
    <row r="48" spans="1:15" ht="13.5" thickBot="1">
      <c r="A48" s="189" t="s">
        <v>715</v>
      </c>
      <c r="C48" s="72" t="s">
        <v>509</v>
      </c>
      <c r="D48" s="73"/>
      <c r="E48" s="74"/>
      <c r="F48" s="75" t="s">
        <v>374</v>
      </c>
      <c r="G48" s="76"/>
      <c r="H48" s="77"/>
      <c r="I48" s="75" t="s">
        <v>30</v>
      </c>
      <c r="J48" s="76"/>
      <c r="K48" s="77"/>
      <c r="L48" s="75" t="s">
        <v>30</v>
      </c>
      <c r="M48" s="76"/>
      <c r="N48" s="77"/>
      <c r="O48" s="64" t="s">
        <v>512</v>
      </c>
    </row>
    <row r="49" spans="1:15" ht="13.5" thickBot="1">
      <c r="A49" s="121" t="s">
        <v>81</v>
      </c>
      <c r="C49" s="3" t="s">
        <v>510</v>
      </c>
      <c r="D49" s="3"/>
      <c r="E49" s="17"/>
      <c r="F49" s="75" t="s">
        <v>389</v>
      </c>
      <c r="G49" s="76"/>
      <c r="H49" s="77"/>
      <c r="I49" s="75" t="s">
        <v>304</v>
      </c>
      <c r="J49" s="76"/>
      <c r="K49" s="77"/>
      <c r="L49" s="75" t="s">
        <v>304</v>
      </c>
      <c r="M49" s="76"/>
      <c r="N49" s="77"/>
      <c r="O49" s="64" t="s">
        <v>513</v>
      </c>
    </row>
    <row r="50" spans="3:15" ht="13.5" thickBot="1">
      <c r="C50" s="3" t="s">
        <v>511</v>
      </c>
      <c r="D50" s="17"/>
      <c r="E50" s="17"/>
      <c r="F50" s="75" t="s">
        <v>419</v>
      </c>
      <c r="G50" s="76"/>
      <c r="H50" s="77"/>
      <c r="I50" s="75" t="s">
        <v>137</v>
      </c>
      <c r="J50" s="76"/>
      <c r="K50" s="77"/>
      <c r="L50" s="75" t="s">
        <v>137</v>
      </c>
      <c r="M50" s="76"/>
      <c r="N50" s="77"/>
      <c r="O50" s="64" t="s">
        <v>514</v>
      </c>
    </row>
    <row r="51" spans="3:15" ht="13.5" thickBot="1">
      <c r="C51" s="72" t="s">
        <v>285</v>
      </c>
      <c r="D51" s="73"/>
      <c r="E51" s="74"/>
      <c r="F51" s="78">
        <v>106.5</v>
      </c>
      <c r="G51" s="79"/>
      <c r="H51" s="80"/>
      <c r="I51" s="78">
        <v>5.56</v>
      </c>
      <c r="J51" s="79"/>
      <c r="K51" s="80"/>
      <c r="L51" s="75" t="s">
        <v>18</v>
      </c>
      <c r="M51" s="76"/>
      <c r="N51" s="77"/>
      <c r="O51" s="64" t="s">
        <v>176</v>
      </c>
    </row>
    <row r="52" spans="3:15" ht="13.5" thickBot="1">
      <c r="C52" s="72" t="s">
        <v>47</v>
      </c>
      <c r="D52" s="73"/>
      <c r="E52" s="74"/>
      <c r="F52" s="78">
        <v>95.4</v>
      </c>
      <c r="G52" s="79"/>
      <c r="H52" s="80"/>
      <c r="I52" s="78">
        <v>4.98</v>
      </c>
      <c r="J52" s="79"/>
      <c r="K52" s="80"/>
      <c r="L52" s="75" t="s">
        <v>18</v>
      </c>
      <c r="M52" s="76"/>
      <c r="N52" s="77"/>
      <c r="O52" s="64" t="s">
        <v>515</v>
      </c>
    </row>
    <row r="53" spans="3:15" ht="13.5" thickBot="1">
      <c r="C53" s="72" t="s">
        <v>17</v>
      </c>
      <c r="D53" s="73"/>
      <c r="E53" s="74"/>
      <c r="F53" s="78">
        <v>72.1</v>
      </c>
      <c r="G53" s="79"/>
      <c r="H53" s="80"/>
      <c r="I53" s="78">
        <v>3.76</v>
      </c>
      <c r="J53" s="79"/>
      <c r="K53" s="80"/>
      <c r="L53" s="75" t="s">
        <v>18</v>
      </c>
      <c r="M53" s="76"/>
      <c r="N53" s="77"/>
      <c r="O53" s="64" t="s">
        <v>176</v>
      </c>
    </row>
    <row r="54" spans="3:15" ht="13.5" thickBot="1">
      <c r="C54" s="72" t="s">
        <v>75</v>
      </c>
      <c r="D54" s="73"/>
      <c r="E54" s="74"/>
      <c r="F54" s="75" t="s">
        <v>89</v>
      </c>
      <c r="G54" s="76"/>
      <c r="H54" s="77"/>
      <c r="I54" s="75" t="s">
        <v>62</v>
      </c>
      <c r="J54" s="76"/>
      <c r="K54" s="77"/>
      <c r="L54" s="75" t="s">
        <v>18</v>
      </c>
      <c r="M54" s="76"/>
      <c r="N54" s="77"/>
      <c r="O54" s="71"/>
    </row>
    <row r="55" spans="3:15" ht="12.75" customHeight="1">
      <c r="C55" s="89" t="s">
        <v>517</v>
      </c>
      <c r="D55" s="89"/>
      <c r="E55" s="89"/>
      <c r="F55" s="116">
        <v>31.7</v>
      </c>
      <c r="G55" s="116"/>
      <c r="H55" s="116"/>
      <c r="I55" s="116">
        <v>1.65</v>
      </c>
      <c r="J55" s="116"/>
      <c r="K55" s="116"/>
      <c r="L55" s="116" t="s">
        <v>18</v>
      </c>
      <c r="M55" s="116"/>
      <c r="N55" s="116"/>
      <c r="O55" s="118" t="s">
        <v>157</v>
      </c>
    </row>
    <row r="56" spans="3:15" ht="12.75" customHeight="1">
      <c r="C56" s="49" t="s">
        <v>29</v>
      </c>
      <c r="D56" s="49"/>
      <c r="E56" s="49"/>
      <c r="F56" s="120">
        <v>106</v>
      </c>
      <c r="G56" s="120"/>
      <c r="H56" s="120"/>
      <c r="I56" s="49">
        <v>5.53</v>
      </c>
      <c r="J56" s="49"/>
      <c r="K56" s="49"/>
      <c r="L56" s="49" t="s">
        <v>18</v>
      </c>
      <c r="M56" s="49"/>
      <c r="N56" s="49"/>
      <c r="O56" s="61" t="s">
        <v>518</v>
      </c>
    </row>
    <row r="57" spans="3:15" ht="12.75">
      <c r="C57" s="121" t="s">
        <v>355</v>
      </c>
      <c r="D57" s="122"/>
      <c r="E57" s="122"/>
      <c r="F57" s="31"/>
      <c r="G57" s="31"/>
      <c r="H57" s="31"/>
      <c r="I57" s="31"/>
      <c r="J57" s="31"/>
      <c r="K57" s="31"/>
      <c r="L57" s="31"/>
      <c r="M57" s="31"/>
      <c r="N57" s="31"/>
      <c r="O57" s="31"/>
    </row>
    <row r="58" spans="3:15" ht="12.75" customHeight="1">
      <c r="C58" s="49" t="s">
        <v>46</v>
      </c>
      <c r="D58" s="49"/>
      <c r="E58" s="49"/>
      <c r="F58" s="120">
        <v>4.5</v>
      </c>
      <c r="G58" s="120"/>
      <c r="H58" s="120"/>
      <c r="I58" s="120">
        <v>0.73</v>
      </c>
      <c r="J58" s="120"/>
      <c r="K58" s="120"/>
      <c r="L58" s="49">
        <v>0.74</v>
      </c>
      <c r="M58" s="49"/>
      <c r="N58" s="49"/>
      <c r="O58" s="61" t="s">
        <v>519</v>
      </c>
    </row>
    <row r="59" spans="3:15" ht="12.75" customHeight="1">
      <c r="C59" s="49" t="s">
        <v>520</v>
      </c>
      <c r="D59" s="49"/>
      <c r="E59" s="49"/>
      <c r="F59" s="120">
        <v>5.5</v>
      </c>
      <c r="G59" s="120"/>
      <c r="H59" s="120"/>
      <c r="I59" s="120">
        <v>0.93</v>
      </c>
      <c r="J59" s="120"/>
      <c r="K59" s="120"/>
      <c r="L59" s="49">
        <v>0.95</v>
      </c>
      <c r="M59" s="49"/>
      <c r="N59" s="14"/>
      <c r="O59" s="123" t="s">
        <v>521</v>
      </c>
    </row>
    <row r="60" spans="3:15" ht="12.75">
      <c r="C60" s="8" t="s">
        <v>235</v>
      </c>
      <c r="D60" s="49"/>
      <c r="E60" s="14"/>
      <c r="F60" s="125" t="s">
        <v>457</v>
      </c>
      <c r="G60" s="126"/>
      <c r="H60" s="127"/>
      <c r="I60" s="125" t="s">
        <v>522</v>
      </c>
      <c r="J60" s="126"/>
      <c r="K60" s="127"/>
      <c r="L60" s="8" t="s">
        <v>10</v>
      </c>
      <c r="M60" s="49"/>
      <c r="N60" s="14"/>
      <c r="O60" s="128" t="s">
        <v>388</v>
      </c>
    </row>
    <row r="61" spans="3:15" ht="12.75">
      <c r="C61" s="8" t="s">
        <v>85</v>
      </c>
      <c r="D61" s="49"/>
      <c r="E61" s="14"/>
      <c r="F61" s="125" t="s">
        <v>143</v>
      </c>
      <c r="G61" s="126"/>
      <c r="H61" s="127"/>
      <c r="I61" s="125" t="s">
        <v>110</v>
      </c>
      <c r="J61" s="126"/>
      <c r="K61" s="127"/>
      <c r="L61" s="8" t="s">
        <v>372</v>
      </c>
      <c r="M61" s="49"/>
      <c r="N61" s="14"/>
      <c r="O61" s="128"/>
    </row>
    <row r="62" spans="3:15" ht="12.75">
      <c r="C62" s="8" t="s">
        <v>334</v>
      </c>
      <c r="D62" s="49"/>
      <c r="E62" s="14"/>
      <c r="F62" s="125" t="s">
        <v>400</v>
      </c>
      <c r="G62" s="126"/>
      <c r="H62" s="127"/>
      <c r="I62" s="125" t="s">
        <v>91</v>
      </c>
      <c r="J62" s="126"/>
      <c r="K62" s="127"/>
      <c r="L62" s="8" t="s">
        <v>442</v>
      </c>
      <c r="M62" s="49"/>
      <c r="N62" s="14"/>
      <c r="O62" s="128"/>
    </row>
    <row r="63" spans="3:15" ht="12.75">
      <c r="C63" s="8" t="s">
        <v>172</v>
      </c>
      <c r="D63" s="49"/>
      <c r="E63" s="14"/>
      <c r="F63" s="125" t="s">
        <v>358</v>
      </c>
      <c r="G63" s="126"/>
      <c r="H63" s="127"/>
      <c r="I63" s="125" t="s">
        <v>80</v>
      </c>
      <c r="J63" s="126"/>
      <c r="K63" s="127"/>
      <c r="L63" s="8" t="s">
        <v>215</v>
      </c>
      <c r="M63" s="49"/>
      <c r="N63" s="14"/>
      <c r="O63" s="128"/>
    </row>
    <row r="64" spans="3:15" ht="12.75">
      <c r="C64" s="8" t="s">
        <v>99</v>
      </c>
      <c r="D64" s="49"/>
      <c r="E64" s="14"/>
      <c r="F64" s="129" t="s">
        <v>147</v>
      </c>
      <c r="G64" s="130"/>
      <c r="H64" s="131"/>
      <c r="I64" s="132" t="s">
        <v>296</v>
      </c>
      <c r="J64" s="133"/>
      <c r="K64" s="134"/>
      <c r="L64" s="8" t="s">
        <v>459</v>
      </c>
      <c r="M64" s="49"/>
      <c r="N64" s="14"/>
      <c r="O64" s="128"/>
    </row>
    <row r="65" spans="3:15" ht="12.75">
      <c r="C65" s="8" t="s">
        <v>234</v>
      </c>
      <c r="D65" s="49"/>
      <c r="E65" s="10"/>
      <c r="F65" s="135">
        <v>10.4</v>
      </c>
      <c r="G65" s="136"/>
      <c r="H65" s="137"/>
      <c r="I65" s="138">
        <v>1.09</v>
      </c>
      <c r="J65" s="49"/>
      <c r="K65" s="14"/>
      <c r="L65" s="8" t="s">
        <v>18</v>
      </c>
      <c r="M65" s="49"/>
      <c r="N65" s="14"/>
      <c r="O65" s="128" t="s">
        <v>267</v>
      </c>
    </row>
    <row r="66" spans="3:15" ht="12.75">
      <c r="C66" s="8" t="s">
        <v>525</v>
      </c>
      <c r="D66" s="49"/>
      <c r="E66" s="10"/>
      <c r="F66" s="135">
        <v>15.3</v>
      </c>
      <c r="G66" s="136"/>
      <c r="H66" s="137"/>
      <c r="I66" s="139">
        <v>1.28</v>
      </c>
      <c r="J66" s="119"/>
      <c r="K66" s="140"/>
      <c r="L66" s="8" t="s">
        <v>18</v>
      </c>
      <c r="M66" s="49"/>
      <c r="N66" s="14"/>
      <c r="O66" s="128"/>
    </row>
    <row r="67" spans="3:15" ht="12.75">
      <c r="C67" s="8" t="s">
        <v>472</v>
      </c>
      <c r="D67" s="49"/>
      <c r="E67" s="10"/>
      <c r="F67" s="135">
        <v>1.33</v>
      </c>
      <c r="G67" s="136"/>
      <c r="H67" s="137"/>
      <c r="I67" s="135">
        <v>0.208</v>
      </c>
      <c r="J67" s="136"/>
      <c r="K67" s="137"/>
      <c r="L67" s="138">
        <v>0.221</v>
      </c>
      <c r="M67" s="49"/>
      <c r="N67" s="10"/>
      <c r="O67" s="141" t="s">
        <v>523</v>
      </c>
    </row>
    <row r="68" spans="3:15" ht="12.75">
      <c r="C68" s="8" t="s">
        <v>369</v>
      </c>
      <c r="D68" s="49"/>
      <c r="E68" s="10"/>
      <c r="F68" s="135">
        <v>1.11</v>
      </c>
      <c r="G68" s="136"/>
      <c r="H68" s="137"/>
      <c r="I68" s="135">
        <v>0.171</v>
      </c>
      <c r="J68" s="136"/>
      <c r="K68" s="137"/>
      <c r="L68" s="138">
        <v>0.182</v>
      </c>
      <c r="M68" s="49"/>
      <c r="N68" s="10"/>
      <c r="O68" s="141"/>
    </row>
    <row r="69" spans="3:15" ht="12.75">
      <c r="C69" s="8" t="s">
        <v>244</v>
      </c>
      <c r="D69" s="49"/>
      <c r="E69" s="10"/>
      <c r="F69" s="135">
        <v>0.97</v>
      </c>
      <c r="G69" s="136"/>
      <c r="H69" s="137"/>
      <c r="I69" s="135">
        <v>0.146</v>
      </c>
      <c r="J69" s="136"/>
      <c r="K69" s="137"/>
      <c r="L69" s="138">
        <v>0.156</v>
      </c>
      <c r="M69" s="49"/>
      <c r="N69" s="10"/>
      <c r="O69" s="141"/>
    </row>
    <row r="70" spans="3:15" ht="12.75">
      <c r="C70" s="8" t="s">
        <v>128</v>
      </c>
      <c r="D70" s="49"/>
      <c r="E70" s="10"/>
      <c r="F70" s="135">
        <v>0.85</v>
      </c>
      <c r="G70" s="136"/>
      <c r="H70" s="137"/>
      <c r="I70" s="135">
        <v>0.127</v>
      </c>
      <c r="J70" s="136"/>
      <c r="K70" s="137"/>
      <c r="L70" s="138">
        <v>0.136</v>
      </c>
      <c r="M70" s="49"/>
      <c r="N70" s="10"/>
      <c r="O70" s="141"/>
    </row>
    <row r="71" spans="3:15" ht="12.75">
      <c r="C71" s="8" t="s">
        <v>526</v>
      </c>
      <c r="D71" s="49"/>
      <c r="E71" s="10"/>
      <c r="F71" s="135">
        <v>1.34</v>
      </c>
      <c r="G71" s="136"/>
      <c r="H71" s="137"/>
      <c r="I71" s="135">
        <v>0.2</v>
      </c>
      <c r="J71" s="136"/>
      <c r="K71" s="137"/>
      <c r="L71" s="138">
        <v>0.213</v>
      </c>
      <c r="M71" s="49"/>
      <c r="N71" s="10"/>
      <c r="O71" s="141"/>
    </row>
    <row r="72" spans="3:15" ht="12.75">
      <c r="C72" s="8" t="s">
        <v>348</v>
      </c>
      <c r="D72" s="49"/>
      <c r="E72" s="10"/>
      <c r="F72" s="135">
        <v>1.11</v>
      </c>
      <c r="G72" s="136"/>
      <c r="H72" s="137"/>
      <c r="I72" s="135">
        <v>0.163</v>
      </c>
      <c r="J72" s="136"/>
      <c r="K72" s="137"/>
      <c r="L72" s="138">
        <v>0.174</v>
      </c>
      <c r="M72" s="49"/>
      <c r="N72" s="10"/>
      <c r="O72" s="141"/>
    </row>
    <row r="73" spans="3:15" ht="12.75">
      <c r="C73" s="8" t="s">
        <v>198</v>
      </c>
      <c r="D73" s="49"/>
      <c r="E73" s="10"/>
      <c r="F73" s="135">
        <v>1.03</v>
      </c>
      <c r="G73" s="136"/>
      <c r="H73" s="137"/>
      <c r="I73" s="135">
        <v>0.145</v>
      </c>
      <c r="J73" s="136"/>
      <c r="K73" s="137"/>
      <c r="L73" s="138">
        <v>0.155</v>
      </c>
      <c r="M73" s="49"/>
      <c r="N73" s="10"/>
      <c r="O73" s="141"/>
    </row>
    <row r="74" spans="3:15" ht="12.75">
      <c r="C74" s="8" t="s">
        <v>278</v>
      </c>
      <c r="D74" s="49"/>
      <c r="E74" s="10"/>
      <c r="F74" s="135">
        <v>0.68</v>
      </c>
      <c r="G74" s="136"/>
      <c r="H74" s="137"/>
      <c r="I74" s="135">
        <v>0.06</v>
      </c>
      <c r="J74" s="136"/>
      <c r="K74" s="137"/>
      <c r="L74" s="138">
        <v>0.061</v>
      </c>
      <c r="M74" s="49"/>
      <c r="N74" s="10"/>
      <c r="O74" s="141" t="s">
        <v>262</v>
      </c>
    </row>
    <row r="75" spans="3:15" ht="12.75">
      <c r="C75" s="8" t="s">
        <v>422</v>
      </c>
      <c r="D75" s="49"/>
      <c r="E75" s="10"/>
      <c r="F75" s="135">
        <v>0.83</v>
      </c>
      <c r="G75" s="136"/>
      <c r="H75" s="137"/>
      <c r="I75" s="135">
        <v>0.082</v>
      </c>
      <c r="J75" s="136"/>
      <c r="K75" s="137"/>
      <c r="L75" s="138">
        <v>0.084</v>
      </c>
      <c r="M75" s="49"/>
      <c r="N75" s="10"/>
      <c r="O75" s="141" t="s">
        <v>524</v>
      </c>
    </row>
    <row r="76" spans="3:15" ht="12.75">
      <c r="C76" s="121" t="s">
        <v>239</v>
      </c>
      <c r="D76" s="122"/>
      <c r="E76" s="122"/>
      <c r="F76" s="31"/>
      <c r="G76" s="31"/>
      <c r="H76" s="31"/>
      <c r="I76" s="31"/>
      <c r="J76" s="31"/>
      <c r="K76" s="31"/>
      <c r="L76" s="31"/>
      <c r="M76" s="31"/>
      <c r="N76" s="31"/>
      <c r="O76" s="31"/>
    </row>
    <row r="77" spans="3:15" ht="12.75">
      <c r="C77" s="8" t="s">
        <v>671</v>
      </c>
      <c r="D77" s="49"/>
      <c r="E77" s="10"/>
      <c r="F77" s="135">
        <v>10</v>
      </c>
      <c r="G77" s="136"/>
      <c r="H77" s="137"/>
      <c r="I77" s="135">
        <v>0.66</v>
      </c>
      <c r="J77" s="136"/>
      <c r="K77" s="137"/>
      <c r="L77" s="138">
        <v>0.7</v>
      </c>
      <c r="M77" s="49"/>
      <c r="N77" s="10"/>
      <c r="O77" s="141" t="s">
        <v>527</v>
      </c>
    </row>
    <row r="78" spans="3:15" ht="12.75">
      <c r="C78" s="8" t="s">
        <v>672</v>
      </c>
      <c r="D78" s="49"/>
      <c r="E78" s="10"/>
      <c r="F78" s="135">
        <v>20</v>
      </c>
      <c r="G78" s="136"/>
      <c r="H78" s="137"/>
      <c r="I78" s="135">
        <v>1.07</v>
      </c>
      <c r="J78" s="136"/>
      <c r="K78" s="137"/>
      <c r="L78" s="138">
        <v>1.14</v>
      </c>
      <c r="M78" s="49"/>
      <c r="N78" s="10"/>
      <c r="O78" s="141" t="s">
        <v>265</v>
      </c>
    </row>
    <row r="79" spans="3:15" ht="12.75">
      <c r="C79" s="8" t="s">
        <v>223</v>
      </c>
      <c r="D79" s="49"/>
      <c r="E79" s="10"/>
      <c r="F79" s="135">
        <v>29</v>
      </c>
      <c r="G79" s="136"/>
      <c r="H79" s="137"/>
      <c r="I79" s="135">
        <v>1.51</v>
      </c>
      <c r="J79" s="136"/>
      <c r="K79" s="137"/>
      <c r="L79" s="138">
        <v>1.61</v>
      </c>
      <c r="M79" s="49"/>
      <c r="N79" s="10"/>
      <c r="O79" s="141" t="s">
        <v>354</v>
      </c>
    </row>
    <row r="80" spans="3:15" ht="12.75">
      <c r="C80" s="8" t="s">
        <v>385</v>
      </c>
      <c r="D80" s="49"/>
      <c r="E80" s="10"/>
      <c r="F80" s="135">
        <v>12</v>
      </c>
      <c r="G80" s="136"/>
      <c r="H80" s="137"/>
      <c r="I80" s="135">
        <v>0.74</v>
      </c>
      <c r="J80" s="136"/>
      <c r="K80" s="137"/>
      <c r="L80" s="138">
        <v>0.78</v>
      </c>
      <c r="M80" s="49"/>
      <c r="N80" s="10"/>
      <c r="O80" s="141" t="s">
        <v>415</v>
      </c>
    </row>
    <row r="81" spans="3:15" ht="12.75">
      <c r="C81" s="121" t="s">
        <v>22</v>
      </c>
      <c r="D81" s="122"/>
      <c r="E81" s="122"/>
      <c r="F81" s="31"/>
      <c r="G81" s="31"/>
      <c r="H81" s="31"/>
      <c r="I81" s="31"/>
      <c r="J81" s="31"/>
      <c r="K81" s="31"/>
      <c r="L81" s="31"/>
      <c r="M81" s="31"/>
      <c r="N81" s="31"/>
      <c r="O81" s="31"/>
    </row>
    <row r="82" spans="3:15" ht="12.75">
      <c r="C82" s="8" t="s">
        <v>673</v>
      </c>
      <c r="D82" s="49"/>
      <c r="E82" s="10"/>
      <c r="F82" s="135">
        <v>3</v>
      </c>
      <c r="G82" s="136"/>
      <c r="H82" s="137"/>
      <c r="I82" s="135">
        <v>0.23</v>
      </c>
      <c r="J82" s="136"/>
      <c r="K82" s="137"/>
      <c r="L82" s="138">
        <v>0.24</v>
      </c>
      <c r="M82" s="49"/>
      <c r="N82" s="10"/>
      <c r="O82" s="141" t="s">
        <v>528</v>
      </c>
    </row>
    <row r="83" spans="3:15" ht="12.75">
      <c r="C83" s="8" t="s">
        <v>674</v>
      </c>
      <c r="D83" s="49"/>
      <c r="E83" s="10"/>
      <c r="F83" s="135">
        <v>6.5</v>
      </c>
      <c r="G83" s="136"/>
      <c r="H83" s="137"/>
      <c r="I83" s="135">
        <v>0.45</v>
      </c>
      <c r="J83" s="136"/>
      <c r="K83" s="137"/>
      <c r="L83" s="138">
        <v>0.48</v>
      </c>
      <c r="M83" s="49"/>
      <c r="N83" s="49"/>
      <c r="O83" s="7"/>
    </row>
    <row r="84" spans="3:15" ht="12.75">
      <c r="C84" s="8" t="s">
        <v>326</v>
      </c>
      <c r="D84" s="49"/>
      <c r="E84" s="10"/>
      <c r="F84" s="135">
        <v>6.2</v>
      </c>
      <c r="G84" s="136"/>
      <c r="H84" s="137"/>
      <c r="I84" s="135">
        <v>0.44</v>
      </c>
      <c r="J84" s="136"/>
      <c r="K84" s="137"/>
      <c r="L84" s="138">
        <v>0.46</v>
      </c>
      <c r="M84" s="49"/>
      <c r="N84" s="49"/>
      <c r="O84" s="7"/>
    </row>
    <row r="85" spans="3:15" ht="12.75">
      <c r="C85" s="8" t="s">
        <v>214</v>
      </c>
      <c r="D85" s="49"/>
      <c r="E85" s="10"/>
      <c r="F85" s="135">
        <v>7</v>
      </c>
      <c r="G85" s="136"/>
      <c r="H85" s="137"/>
      <c r="I85" s="135">
        <v>0.48</v>
      </c>
      <c r="J85" s="136"/>
      <c r="K85" s="137"/>
      <c r="L85" s="138">
        <v>0.5</v>
      </c>
      <c r="M85" s="49"/>
      <c r="N85" s="49"/>
      <c r="O85" s="7"/>
    </row>
    <row r="86" spans="3:15" ht="12.75">
      <c r="C86" s="8" t="s">
        <v>424</v>
      </c>
      <c r="D86" s="49"/>
      <c r="E86" s="10"/>
      <c r="F86" s="135">
        <v>7.9</v>
      </c>
      <c r="G86" s="136"/>
      <c r="H86" s="137"/>
      <c r="I86" s="135">
        <v>0.52</v>
      </c>
      <c r="J86" s="136"/>
      <c r="K86" s="137"/>
      <c r="L86" s="138">
        <v>0.55</v>
      </c>
      <c r="M86" s="49"/>
      <c r="N86" s="49"/>
      <c r="O86" s="7"/>
    </row>
    <row r="87" spans="3:15" ht="12.75">
      <c r="C87" s="121" t="s">
        <v>418</v>
      </c>
      <c r="D87" s="122"/>
      <c r="E87" s="122"/>
      <c r="F87" s="31"/>
      <c r="G87" s="31"/>
      <c r="H87" s="31"/>
      <c r="I87" s="31"/>
      <c r="J87" s="31"/>
      <c r="K87" s="31"/>
      <c r="L87" s="31"/>
      <c r="M87" s="31"/>
      <c r="N87" s="31"/>
      <c r="O87" s="31"/>
    </row>
    <row r="88" spans="3:15" ht="12.75" customHeight="1">
      <c r="C88" s="8" t="s">
        <v>675</v>
      </c>
      <c r="D88" s="49"/>
      <c r="E88" s="10"/>
      <c r="F88" s="143">
        <v>0.75</v>
      </c>
      <c r="G88" s="120"/>
      <c r="H88" s="144"/>
      <c r="I88" s="143">
        <v>0.1</v>
      </c>
      <c r="J88" s="120"/>
      <c r="K88" s="144"/>
      <c r="L88" s="138">
        <v>0.107</v>
      </c>
      <c r="M88" s="49"/>
      <c r="N88" s="10"/>
      <c r="O88" s="145" t="s">
        <v>529</v>
      </c>
    </row>
    <row r="89" spans="3:15" ht="12.75" customHeight="1">
      <c r="C89" s="8" t="s">
        <v>477</v>
      </c>
      <c r="D89" s="49"/>
      <c r="E89" s="10"/>
      <c r="F89" s="135">
        <v>0.7</v>
      </c>
      <c r="G89" s="136"/>
      <c r="H89" s="137"/>
      <c r="I89" s="135">
        <v>0.093</v>
      </c>
      <c r="J89" s="136"/>
      <c r="K89" s="137"/>
      <c r="L89" s="138">
        <v>0.1</v>
      </c>
      <c r="M89" s="49"/>
      <c r="N89" s="10"/>
      <c r="O89" s="146" t="s">
        <v>530</v>
      </c>
    </row>
    <row r="90" spans="3:15" ht="12.75">
      <c r="C90" s="8" t="s">
        <v>193</v>
      </c>
      <c r="D90" s="49"/>
      <c r="E90" s="10"/>
      <c r="F90" s="135">
        <v>0.74</v>
      </c>
      <c r="G90" s="136"/>
      <c r="H90" s="137"/>
      <c r="I90" s="135">
        <v>0.1</v>
      </c>
      <c r="J90" s="136"/>
      <c r="K90" s="137"/>
      <c r="L90" s="138">
        <v>0.107</v>
      </c>
      <c r="M90" s="49"/>
      <c r="N90" s="10"/>
      <c r="O90" s="146"/>
    </row>
    <row r="91" spans="3:15" ht="12.75">
      <c r="C91" s="8" t="s">
        <v>421</v>
      </c>
      <c r="D91" s="49"/>
      <c r="E91" s="10"/>
      <c r="F91" s="135">
        <v>0.78</v>
      </c>
      <c r="G91" s="136"/>
      <c r="H91" s="137"/>
      <c r="I91" s="135">
        <v>0.106</v>
      </c>
      <c r="J91" s="136"/>
      <c r="K91" s="137"/>
      <c r="L91" s="138">
        <v>0.113</v>
      </c>
      <c r="M91" s="49"/>
      <c r="N91" s="10"/>
      <c r="O91" s="146"/>
    </row>
    <row r="92" spans="3:15" ht="12.75">
      <c r="C92" s="8" t="s">
        <v>231</v>
      </c>
      <c r="D92" s="49"/>
      <c r="E92" s="10"/>
      <c r="F92" s="135">
        <v>0.82</v>
      </c>
      <c r="G92" s="136"/>
      <c r="H92" s="137"/>
      <c r="I92" s="135">
        <v>0.112</v>
      </c>
      <c r="J92" s="136"/>
      <c r="K92" s="137"/>
      <c r="L92" s="138">
        <v>0.12</v>
      </c>
      <c r="M92" s="49"/>
      <c r="N92" s="10"/>
      <c r="O92" s="146"/>
    </row>
    <row r="93" spans="3:15" ht="12.75">
      <c r="C93" s="8" t="s">
        <v>107</v>
      </c>
      <c r="D93" s="49"/>
      <c r="E93" s="10"/>
      <c r="F93" s="135">
        <v>0.88</v>
      </c>
      <c r="G93" s="136"/>
      <c r="H93" s="137"/>
      <c r="I93" s="135">
        <v>0.123</v>
      </c>
      <c r="J93" s="136"/>
      <c r="K93" s="137"/>
      <c r="L93" s="138">
        <v>0.132</v>
      </c>
      <c r="M93" s="49"/>
      <c r="N93" s="10"/>
      <c r="O93" s="146"/>
    </row>
    <row r="94" spans="3:15" ht="12.75">
      <c r="C94" s="8" t="s">
        <v>67</v>
      </c>
      <c r="D94" s="49"/>
      <c r="E94" s="10"/>
      <c r="F94" s="135">
        <v>1</v>
      </c>
      <c r="G94" s="136"/>
      <c r="H94" s="137"/>
      <c r="I94" s="135">
        <v>0.141</v>
      </c>
      <c r="J94" s="136"/>
      <c r="K94" s="137"/>
      <c r="L94" s="138">
        <v>0.151</v>
      </c>
      <c r="M94" s="49"/>
      <c r="N94" s="10"/>
      <c r="O94" s="146"/>
    </row>
    <row r="95" spans="3:15" ht="12.75">
      <c r="C95" s="9" t="s">
        <v>164</v>
      </c>
      <c r="F95" s="24">
        <v>0</v>
      </c>
      <c r="G95" s="25">
        <v>0.15</v>
      </c>
      <c r="H95" s="25">
        <v>0.3</v>
      </c>
      <c r="I95" s="26">
        <v>0</v>
      </c>
      <c r="J95" s="26">
        <v>0.15</v>
      </c>
      <c r="K95" s="26">
        <v>0.3</v>
      </c>
      <c r="L95" s="26">
        <v>0</v>
      </c>
      <c r="M95" s="26">
        <v>0.15</v>
      </c>
      <c r="N95" s="26">
        <v>0.3</v>
      </c>
      <c r="O95" s="8" t="s">
        <v>252</v>
      </c>
    </row>
    <row r="96" spans="3:15" ht="12.75" customHeight="1">
      <c r="C96" s="8" t="s">
        <v>438</v>
      </c>
      <c r="D96" s="49"/>
      <c r="E96" s="10"/>
      <c r="F96" s="147">
        <v>0.55</v>
      </c>
      <c r="G96" s="148">
        <v>0.52</v>
      </c>
      <c r="H96" s="148">
        <v>0.47</v>
      </c>
      <c r="I96" s="147">
        <v>0.071</v>
      </c>
      <c r="J96" s="148">
        <v>0.065</v>
      </c>
      <c r="K96" s="148">
        <v>0.057</v>
      </c>
      <c r="L96" s="147">
        <v>0.076</v>
      </c>
      <c r="M96" s="148">
        <v>0.069</v>
      </c>
      <c r="N96" s="148">
        <v>0.061</v>
      </c>
      <c r="O96" s="149" t="s">
        <v>531</v>
      </c>
    </row>
    <row r="97" spans="3:15" ht="12.75" customHeight="1">
      <c r="C97" s="8" t="s">
        <v>192</v>
      </c>
      <c r="D97" s="49"/>
      <c r="E97" s="10"/>
      <c r="F97" s="147">
        <v>0.7</v>
      </c>
      <c r="G97" s="148">
        <v>0.65</v>
      </c>
      <c r="H97" s="148">
        <v>0.59</v>
      </c>
      <c r="I97" s="147">
        <v>0.097</v>
      </c>
      <c r="J97" s="148">
        <v>0.088</v>
      </c>
      <c r="K97" s="148">
        <v>0.077</v>
      </c>
      <c r="L97" s="147">
        <v>0.104</v>
      </c>
      <c r="M97" s="148">
        <v>0.094</v>
      </c>
      <c r="N97" s="148">
        <v>0.082</v>
      </c>
      <c r="O97" s="146" t="s">
        <v>532</v>
      </c>
    </row>
    <row r="98" spans="3:15" ht="12.75">
      <c r="C98" s="8" t="s">
        <v>123</v>
      </c>
      <c r="D98" s="49"/>
      <c r="E98" s="10"/>
      <c r="F98" s="5">
        <v>0.76</v>
      </c>
      <c r="G98" s="6">
        <v>0.71</v>
      </c>
      <c r="H98" s="6">
        <v>0.64</v>
      </c>
      <c r="I98" s="5">
        <v>0.106</v>
      </c>
      <c r="J98" s="6">
        <v>0.098</v>
      </c>
      <c r="K98" s="6">
        <v>0.087</v>
      </c>
      <c r="L98" s="5">
        <v>0.114</v>
      </c>
      <c r="M98" s="6">
        <v>0.105</v>
      </c>
      <c r="N98" s="6">
        <v>0.093</v>
      </c>
      <c r="O98" s="141" t="s">
        <v>18</v>
      </c>
    </row>
    <row r="99" spans="3:15" ht="12.75">
      <c r="C99" s="8" t="s">
        <v>437</v>
      </c>
      <c r="D99" s="49"/>
      <c r="E99" s="10"/>
      <c r="F99" s="5">
        <v>0.81</v>
      </c>
      <c r="G99" s="6">
        <v>0.75</v>
      </c>
      <c r="H99" s="6">
        <v>0.68</v>
      </c>
      <c r="I99" s="5">
        <v>0.115</v>
      </c>
      <c r="J99" s="6">
        <v>0.105</v>
      </c>
      <c r="K99" s="6">
        <v>0.093</v>
      </c>
      <c r="L99" s="5">
        <v>0.123</v>
      </c>
      <c r="M99" s="6">
        <v>0.112</v>
      </c>
      <c r="N99" s="6">
        <v>0.1</v>
      </c>
      <c r="O99" s="141" t="s">
        <v>230</v>
      </c>
    </row>
    <row r="100" spans="3:15" ht="12.75">
      <c r="C100" s="8" t="s">
        <v>14</v>
      </c>
      <c r="D100" s="49"/>
      <c r="E100" s="10"/>
      <c r="F100" s="5">
        <v>0.86</v>
      </c>
      <c r="G100" s="6">
        <v>0.81</v>
      </c>
      <c r="H100" s="6">
        <v>0.73</v>
      </c>
      <c r="I100" s="5">
        <v>0.124</v>
      </c>
      <c r="J100" s="6">
        <v>0.114</v>
      </c>
      <c r="K100" s="6">
        <v>0.101</v>
      </c>
      <c r="L100" s="5">
        <v>0.132</v>
      </c>
      <c r="M100" s="6">
        <v>0.122</v>
      </c>
      <c r="N100" s="6">
        <v>0.108</v>
      </c>
      <c r="O100" s="141" t="s">
        <v>18</v>
      </c>
    </row>
    <row r="101" spans="3:15" ht="12.75">
      <c r="C101" s="8" t="s">
        <v>117</v>
      </c>
      <c r="D101" s="49"/>
      <c r="E101" s="10"/>
      <c r="F101" s="5">
        <v>0.91</v>
      </c>
      <c r="G101" s="6">
        <v>0.85</v>
      </c>
      <c r="H101" s="6">
        <v>0.77</v>
      </c>
      <c r="I101" s="5">
        <v>0.131</v>
      </c>
      <c r="J101" s="6">
        <v>0.121</v>
      </c>
      <c r="K101" s="6">
        <v>0.107</v>
      </c>
      <c r="L101" s="5">
        <v>0.14</v>
      </c>
      <c r="M101" s="6">
        <v>0.13</v>
      </c>
      <c r="N101" s="6">
        <v>0.115</v>
      </c>
      <c r="O101" s="141" t="s">
        <v>488</v>
      </c>
    </row>
    <row r="102" spans="3:15" ht="12.75">
      <c r="C102" s="8" t="s">
        <v>276</v>
      </c>
      <c r="D102" s="49"/>
      <c r="E102" s="10"/>
      <c r="F102" s="5">
        <v>0.95</v>
      </c>
      <c r="G102" s="6">
        <v>0.9</v>
      </c>
      <c r="H102" s="6">
        <v>0.82</v>
      </c>
      <c r="I102" s="5">
        <v>0.139</v>
      </c>
      <c r="J102" s="6">
        <v>0.129</v>
      </c>
      <c r="K102" s="6">
        <v>0.116</v>
      </c>
      <c r="L102" s="5">
        <v>0.148</v>
      </c>
      <c r="M102" s="6">
        <v>0.138</v>
      </c>
      <c r="N102" s="6">
        <v>0.124</v>
      </c>
      <c r="O102" s="141" t="s">
        <v>407</v>
      </c>
    </row>
    <row r="103" spans="3:15" ht="12.75">
      <c r="C103" s="8" t="s">
        <v>343</v>
      </c>
      <c r="D103" s="49"/>
      <c r="E103" s="10"/>
      <c r="F103" s="5">
        <v>1.03</v>
      </c>
      <c r="G103" s="6">
        <v>0.97</v>
      </c>
      <c r="H103" s="6">
        <v>0.89</v>
      </c>
      <c r="I103" s="5">
        <v>0.153</v>
      </c>
      <c r="J103" s="6">
        <v>0.143</v>
      </c>
      <c r="K103" s="6">
        <v>0.128</v>
      </c>
      <c r="L103" s="5">
        <v>0.163</v>
      </c>
      <c r="M103" s="6">
        <v>0.152</v>
      </c>
      <c r="N103" s="6">
        <v>0.136</v>
      </c>
      <c r="O103" s="141" t="s">
        <v>533</v>
      </c>
    </row>
    <row r="104" spans="3:15" ht="12.75">
      <c r="C104" s="8" t="s">
        <v>317</v>
      </c>
      <c r="D104" s="49"/>
      <c r="E104" s="10"/>
      <c r="F104" s="5">
        <v>1.17</v>
      </c>
      <c r="G104" s="6">
        <v>1.1</v>
      </c>
      <c r="H104" s="6">
        <v>0.99</v>
      </c>
      <c r="I104" s="5">
        <v>0.176</v>
      </c>
      <c r="J104" s="6">
        <v>0.164</v>
      </c>
      <c r="K104" s="6">
        <v>0.146</v>
      </c>
      <c r="L104" s="5">
        <v>0.188</v>
      </c>
      <c r="M104" s="6">
        <v>0.174</v>
      </c>
      <c r="N104" s="6">
        <v>0.155</v>
      </c>
      <c r="O104" s="141" t="s">
        <v>141</v>
      </c>
    </row>
    <row r="105" spans="3:15" ht="12.75">
      <c r="C105" s="8" t="s">
        <v>173</v>
      </c>
      <c r="D105" s="49"/>
      <c r="E105" s="10"/>
      <c r="F105" s="5">
        <v>0.95</v>
      </c>
      <c r="G105" s="6">
        <v>0.89</v>
      </c>
      <c r="H105" s="6">
        <v>0.81</v>
      </c>
      <c r="I105" s="5">
        <v>0.139</v>
      </c>
      <c r="J105" s="6">
        <v>0.129</v>
      </c>
      <c r="K105" s="6">
        <v>0.115</v>
      </c>
      <c r="L105" s="5">
        <v>0.148</v>
      </c>
      <c r="M105" s="6">
        <v>0.138</v>
      </c>
      <c r="N105" s="6">
        <v>0.123</v>
      </c>
      <c r="O105" s="141" t="s">
        <v>441</v>
      </c>
    </row>
    <row r="106" spans="3:15" ht="12.75">
      <c r="C106" s="8" t="s">
        <v>431</v>
      </c>
      <c r="D106" s="49"/>
      <c r="E106" s="10"/>
      <c r="F106" s="5">
        <v>1.03</v>
      </c>
      <c r="G106" s="6">
        <v>0.97</v>
      </c>
      <c r="H106" s="6">
        <v>0.89</v>
      </c>
      <c r="I106" s="5">
        <v>0.153</v>
      </c>
      <c r="J106" s="6">
        <v>0.143</v>
      </c>
      <c r="K106" s="6">
        <v>0.128</v>
      </c>
      <c r="L106" s="5">
        <v>0.163</v>
      </c>
      <c r="M106" s="6">
        <v>0.152</v>
      </c>
      <c r="N106" s="6">
        <v>0.137</v>
      </c>
      <c r="O106" s="141" t="s">
        <v>331</v>
      </c>
    </row>
    <row r="107" spans="3:15" ht="12.75">
      <c r="C107" s="9" t="s">
        <v>534</v>
      </c>
      <c r="F107" s="24">
        <v>0</v>
      </c>
      <c r="G107" s="25">
        <v>0.15</v>
      </c>
      <c r="H107" s="25">
        <v>0.3</v>
      </c>
      <c r="I107" s="26">
        <v>0</v>
      </c>
      <c r="J107" s="26">
        <v>0.15</v>
      </c>
      <c r="K107" s="26">
        <v>0.3</v>
      </c>
      <c r="L107" s="26">
        <v>0</v>
      </c>
      <c r="M107" s="26">
        <v>0.15</v>
      </c>
      <c r="N107" s="26">
        <v>0.3</v>
      </c>
      <c r="O107" s="8" t="s">
        <v>454</v>
      </c>
    </row>
    <row r="108" spans="3:14" ht="12.75">
      <c r="C108" s="8" t="s">
        <v>438</v>
      </c>
      <c r="D108" s="49"/>
      <c r="E108" s="10"/>
      <c r="F108" s="5">
        <v>0.55</v>
      </c>
      <c r="G108" s="6">
        <v>0.48</v>
      </c>
      <c r="H108" s="6">
        <v>0.41</v>
      </c>
      <c r="I108" s="5">
        <v>0.071</v>
      </c>
      <c r="J108" s="6">
        <v>0.056</v>
      </c>
      <c r="K108" s="6">
        <v>0.042</v>
      </c>
      <c r="L108" s="5">
        <v>0.076</v>
      </c>
      <c r="M108" s="6">
        <v>0.06</v>
      </c>
      <c r="N108" s="6">
        <v>0.045</v>
      </c>
    </row>
    <row r="109" spans="3:14" ht="12.75">
      <c r="C109" s="8" t="s">
        <v>192</v>
      </c>
      <c r="D109" s="49"/>
      <c r="E109" s="10"/>
      <c r="F109" s="5">
        <v>0.7</v>
      </c>
      <c r="G109" s="6">
        <v>0.6</v>
      </c>
      <c r="H109" s="6">
        <v>0.5</v>
      </c>
      <c r="I109" s="5">
        <v>0.097</v>
      </c>
      <c r="J109" s="6">
        <v>0.075</v>
      </c>
      <c r="K109" s="6">
        <v>0.054</v>
      </c>
      <c r="L109" s="5">
        <v>0.104</v>
      </c>
      <c r="M109" s="6">
        <v>0.08</v>
      </c>
      <c r="N109" s="6">
        <v>0.058</v>
      </c>
    </row>
    <row r="110" spans="3:14" ht="12.75">
      <c r="C110" s="8" t="s">
        <v>123</v>
      </c>
      <c r="D110" s="49"/>
      <c r="E110" s="10"/>
      <c r="F110" s="5">
        <v>0.76</v>
      </c>
      <c r="G110" s="6">
        <v>0.62</v>
      </c>
      <c r="H110" s="6">
        <v>0.55</v>
      </c>
      <c r="I110" s="5">
        <v>0.106</v>
      </c>
      <c r="J110" s="6">
        <v>0.082</v>
      </c>
      <c r="K110" s="6">
        <v>0.061</v>
      </c>
      <c r="L110" s="5">
        <v>0.114</v>
      </c>
      <c r="M110" s="6">
        <v>0.088</v>
      </c>
      <c r="N110" s="6">
        <v>0.065</v>
      </c>
    </row>
    <row r="111" spans="3:14" ht="12.75">
      <c r="C111" s="8" t="s">
        <v>437</v>
      </c>
      <c r="D111" s="49"/>
      <c r="E111" s="10"/>
      <c r="F111" s="5">
        <v>0.81</v>
      </c>
      <c r="G111" s="6">
        <v>0.69</v>
      </c>
      <c r="H111" s="6">
        <v>0.57</v>
      </c>
      <c r="I111" s="5">
        <v>0.115</v>
      </c>
      <c r="J111" s="6">
        <v>0.09</v>
      </c>
      <c r="K111" s="6">
        <v>0.065</v>
      </c>
      <c r="L111" s="5">
        <v>0.123</v>
      </c>
      <c r="M111" s="6">
        <v>0.096</v>
      </c>
      <c r="N111" s="6">
        <v>0.07</v>
      </c>
    </row>
    <row r="112" spans="3:14" ht="12.75">
      <c r="C112" s="8" t="s">
        <v>14</v>
      </c>
      <c r="D112" s="49"/>
      <c r="E112" s="10"/>
      <c r="F112" s="5">
        <v>0.86</v>
      </c>
      <c r="G112" s="6">
        <v>0.74</v>
      </c>
      <c r="H112" s="6">
        <v>0.62</v>
      </c>
      <c r="I112" s="5">
        <v>0.124</v>
      </c>
      <c r="J112" s="6">
        <v>0.097</v>
      </c>
      <c r="K112" s="6">
        <v>0.072</v>
      </c>
      <c r="L112" s="5">
        <v>0.132</v>
      </c>
      <c r="M112" s="6">
        <v>0.104</v>
      </c>
      <c r="N112" s="6">
        <v>0.077</v>
      </c>
    </row>
    <row r="113" spans="3:14" ht="12.75">
      <c r="C113" s="8" t="s">
        <v>117</v>
      </c>
      <c r="D113" s="49"/>
      <c r="E113" s="10"/>
      <c r="F113" s="5">
        <v>0.91</v>
      </c>
      <c r="G113" s="6">
        <v>0.78</v>
      </c>
      <c r="H113" s="6">
        <v>0.65</v>
      </c>
      <c r="I113" s="5">
        <v>0.131</v>
      </c>
      <c r="J113" s="6">
        <v>0.104</v>
      </c>
      <c r="K113" s="6">
        <v>0.076</v>
      </c>
      <c r="L113" s="5">
        <v>0.14</v>
      </c>
      <c r="M113" s="6">
        <v>0.111</v>
      </c>
      <c r="N113" s="6">
        <v>0.081</v>
      </c>
    </row>
    <row r="114" spans="3:14" ht="12.75">
      <c r="C114" s="8" t="s">
        <v>276</v>
      </c>
      <c r="D114" s="49"/>
      <c r="E114" s="10"/>
      <c r="F114" s="5">
        <v>0.95</v>
      </c>
      <c r="G114" s="6">
        <v>0.83</v>
      </c>
      <c r="H114" s="6">
        <v>0.69</v>
      </c>
      <c r="I114" s="5">
        <v>0.139</v>
      </c>
      <c r="J114" s="6">
        <v>0.111</v>
      </c>
      <c r="K114" s="6">
        <v>0.082</v>
      </c>
      <c r="L114" s="5">
        <v>0.148</v>
      </c>
      <c r="M114" s="6">
        <v>0.119</v>
      </c>
      <c r="N114" s="6">
        <v>0.088</v>
      </c>
    </row>
    <row r="115" spans="3:14" ht="12.75">
      <c r="C115" s="8" t="s">
        <v>343</v>
      </c>
      <c r="D115" s="49"/>
      <c r="E115" s="10"/>
      <c r="F115" s="5">
        <v>1.03</v>
      </c>
      <c r="G115" s="6">
        <v>0.91</v>
      </c>
      <c r="H115" s="6">
        <v>0.78</v>
      </c>
      <c r="I115" s="5">
        <v>0.153</v>
      </c>
      <c r="J115" s="6">
        <v>0.125</v>
      </c>
      <c r="K115" s="6">
        <v>0.094</v>
      </c>
      <c r="L115" s="5">
        <v>0.163</v>
      </c>
      <c r="M115" s="6">
        <v>0.133</v>
      </c>
      <c r="N115" s="6">
        <v>0.1</v>
      </c>
    </row>
    <row r="116" spans="3:14" ht="12.75">
      <c r="C116" s="8" t="s">
        <v>317</v>
      </c>
      <c r="D116" s="49"/>
      <c r="E116" s="10"/>
      <c r="F116" s="5">
        <v>1.17</v>
      </c>
      <c r="G116" s="6">
        <v>1.03</v>
      </c>
      <c r="H116" s="6">
        <v>0.87</v>
      </c>
      <c r="I116" s="5">
        <v>0.176</v>
      </c>
      <c r="J116" s="6">
        <v>0.144</v>
      </c>
      <c r="K116" s="6">
        <v>0.108</v>
      </c>
      <c r="L116" s="5">
        <v>0.188</v>
      </c>
      <c r="M116" s="6">
        <v>0.153</v>
      </c>
      <c r="N116" s="6">
        <v>0.115</v>
      </c>
    </row>
    <row r="117" spans="3:14" ht="12.75">
      <c r="C117" s="8" t="s">
        <v>173</v>
      </c>
      <c r="D117" s="49"/>
      <c r="E117" s="10"/>
      <c r="F117" s="5">
        <v>0.95</v>
      </c>
      <c r="G117" s="6">
        <v>0.82</v>
      </c>
      <c r="H117" s="6">
        <v>0.7</v>
      </c>
      <c r="I117" s="5">
        <v>0.139</v>
      </c>
      <c r="J117" s="6">
        <v>0.111</v>
      </c>
      <c r="K117" s="6">
        <v>0.083</v>
      </c>
      <c r="L117" s="5">
        <v>0.148</v>
      </c>
      <c r="M117" s="6">
        <v>0.118</v>
      </c>
      <c r="N117" s="6">
        <v>0.088</v>
      </c>
    </row>
    <row r="118" spans="3:14" ht="12.75">
      <c r="C118" s="8" t="s">
        <v>431</v>
      </c>
      <c r="D118" s="49"/>
      <c r="E118" s="10"/>
      <c r="F118" s="5">
        <v>1.03</v>
      </c>
      <c r="G118" s="6">
        <v>0.91</v>
      </c>
      <c r="H118" s="6">
        <v>0.77</v>
      </c>
      <c r="I118" s="5">
        <v>0.153</v>
      </c>
      <c r="J118" s="6">
        <v>0.125</v>
      </c>
      <c r="K118" s="6">
        <v>0.094</v>
      </c>
      <c r="L118" s="5">
        <v>0.163</v>
      </c>
      <c r="M118" s="6">
        <v>0.133</v>
      </c>
      <c r="N118" s="6">
        <v>0.1</v>
      </c>
    </row>
    <row r="119" spans="3:15" ht="12.75">
      <c r="C119" s="150" t="s">
        <v>295</v>
      </c>
      <c r="D119" s="151"/>
      <c r="E119" s="151"/>
      <c r="F119" s="151"/>
      <c r="G119" s="151"/>
      <c r="H119" s="151"/>
      <c r="I119" s="151"/>
      <c r="J119" s="151"/>
      <c r="K119" s="151"/>
      <c r="L119" s="151"/>
      <c r="M119" s="151"/>
      <c r="N119" s="151"/>
      <c r="O119" s="151"/>
    </row>
    <row r="120" spans="3:15" ht="12.75" customHeight="1">
      <c r="C120" s="123" t="s">
        <v>535</v>
      </c>
      <c r="D120" s="61"/>
      <c r="E120" s="61"/>
      <c r="F120" s="61"/>
      <c r="G120" s="61"/>
      <c r="H120" s="61"/>
      <c r="I120" s="61"/>
      <c r="J120" s="61"/>
      <c r="K120" s="61"/>
      <c r="L120" s="61"/>
      <c r="M120" s="61"/>
      <c r="N120" s="61"/>
      <c r="O120" s="61"/>
    </row>
    <row r="121" spans="3:15" ht="12.75">
      <c r="C121" s="123"/>
      <c r="D121" s="61"/>
      <c r="E121" s="61"/>
      <c r="F121" s="61"/>
      <c r="G121" s="61"/>
      <c r="H121" s="61"/>
      <c r="I121" s="61"/>
      <c r="J121" s="61"/>
      <c r="K121" s="61"/>
      <c r="L121" s="61"/>
      <c r="M121" s="61"/>
      <c r="N121" s="61"/>
      <c r="O121" s="61"/>
    </row>
    <row r="122" spans="3:15" ht="12.75">
      <c r="C122" s="7" t="s">
        <v>536</v>
      </c>
      <c r="D122" s="7"/>
      <c r="E122" s="7"/>
      <c r="F122" s="7"/>
      <c r="G122" s="7"/>
      <c r="H122" s="7"/>
      <c r="I122" s="7"/>
      <c r="J122" s="7"/>
      <c r="K122" s="7"/>
      <c r="L122" s="7"/>
      <c r="M122" s="7"/>
      <c r="N122" s="7"/>
      <c r="O122" s="7"/>
    </row>
    <row r="123" spans="3:15" ht="12.75" customHeight="1">
      <c r="C123" s="95" t="s">
        <v>537</v>
      </c>
      <c r="D123" s="95"/>
      <c r="E123" s="95"/>
      <c r="F123" s="92">
        <v>1.04</v>
      </c>
      <c r="G123" s="92"/>
      <c r="H123" s="92"/>
      <c r="I123" s="92">
        <v>0.072</v>
      </c>
      <c r="J123" s="92"/>
      <c r="K123" s="92"/>
      <c r="L123" s="92">
        <v>0.077</v>
      </c>
      <c r="M123" s="92"/>
      <c r="N123" s="92"/>
      <c r="O123" s="61" t="s">
        <v>541</v>
      </c>
    </row>
    <row r="124" spans="3:15" ht="12.75">
      <c r="C124" s="95"/>
      <c r="D124" s="95"/>
      <c r="E124" s="95"/>
      <c r="F124" s="92"/>
      <c r="G124" s="92"/>
      <c r="H124" s="92"/>
      <c r="I124" s="92"/>
      <c r="J124" s="92"/>
      <c r="K124" s="92"/>
      <c r="L124" s="92"/>
      <c r="M124" s="92"/>
      <c r="N124" s="92"/>
      <c r="O124" s="61"/>
    </row>
    <row r="125" spans="3:15" ht="12.75">
      <c r="C125" s="95"/>
      <c r="D125" s="95"/>
      <c r="E125" s="95"/>
      <c r="F125" s="92"/>
      <c r="G125" s="92"/>
      <c r="H125" s="92"/>
      <c r="I125" s="92"/>
      <c r="J125" s="92"/>
      <c r="K125" s="92"/>
      <c r="L125" s="92"/>
      <c r="M125" s="92"/>
      <c r="N125" s="92"/>
      <c r="O125" s="61"/>
    </row>
    <row r="126" spans="3:15" ht="12.75" customHeight="1">
      <c r="C126" s="95" t="s">
        <v>538</v>
      </c>
      <c r="D126" s="95"/>
      <c r="E126" s="95"/>
      <c r="F126" s="49" t="s">
        <v>171</v>
      </c>
      <c r="G126" s="49"/>
      <c r="H126" s="49"/>
      <c r="I126" s="95" t="s">
        <v>539</v>
      </c>
      <c r="J126" s="95"/>
      <c r="K126" s="95"/>
      <c r="L126" s="95" t="s">
        <v>540</v>
      </c>
      <c r="M126" s="95"/>
      <c r="N126" s="95"/>
      <c r="O126" s="61" t="s">
        <v>542</v>
      </c>
    </row>
    <row r="127" spans="3:15" ht="12.75">
      <c r="C127" s="95"/>
      <c r="D127" s="95"/>
      <c r="E127" s="95"/>
      <c r="F127" s="49"/>
      <c r="G127" s="49"/>
      <c r="H127" s="49"/>
      <c r="I127" s="95"/>
      <c r="J127" s="95"/>
      <c r="K127" s="95"/>
      <c r="L127" s="95"/>
      <c r="M127" s="95"/>
      <c r="N127" s="95"/>
      <c r="O127" s="61"/>
    </row>
    <row r="128" spans="3:15" ht="12.75">
      <c r="C128" s="95"/>
      <c r="D128" s="95"/>
      <c r="E128" s="95"/>
      <c r="F128" s="49"/>
      <c r="G128" s="49"/>
      <c r="H128" s="49"/>
      <c r="I128" s="95"/>
      <c r="J128" s="95"/>
      <c r="K128" s="95"/>
      <c r="L128" s="95"/>
      <c r="M128" s="95"/>
      <c r="N128" s="95"/>
      <c r="O128" s="61"/>
    </row>
    <row r="129" spans="3:15" ht="12.75">
      <c r="C129" s="95"/>
      <c r="D129" s="95"/>
      <c r="E129" s="95"/>
      <c r="F129" s="49"/>
      <c r="G129" s="49"/>
      <c r="H129" s="49"/>
      <c r="I129" s="95"/>
      <c r="J129" s="95"/>
      <c r="K129" s="95"/>
      <c r="L129" s="95"/>
      <c r="M129" s="95"/>
      <c r="N129" s="95"/>
      <c r="O129" s="61"/>
    </row>
    <row r="130" spans="3:15" ht="12.75">
      <c r="C130" s="8" t="s">
        <v>202</v>
      </c>
      <c r="D130" s="49"/>
      <c r="E130" s="49"/>
      <c r="F130" s="49"/>
      <c r="G130" s="49"/>
      <c r="H130" s="49"/>
      <c r="I130" s="49"/>
      <c r="J130" s="49"/>
      <c r="K130" s="49"/>
      <c r="L130" s="49"/>
      <c r="M130" s="49"/>
      <c r="N130" s="49"/>
      <c r="O130" s="49"/>
    </row>
    <row r="131" spans="3:15" ht="12.75" customHeight="1">
      <c r="C131" s="95" t="s">
        <v>543</v>
      </c>
      <c r="D131" s="95"/>
      <c r="E131" s="95"/>
      <c r="F131" s="92">
        <v>0.45</v>
      </c>
      <c r="G131" s="92"/>
      <c r="H131" s="92"/>
      <c r="I131" s="92">
        <v>0.027</v>
      </c>
      <c r="J131" s="92"/>
      <c r="K131" s="92"/>
      <c r="L131" s="92">
        <v>0.029</v>
      </c>
      <c r="M131" s="92"/>
      <c r="N131" s="92"/>
      <c r="O131" s="61" t="s">
        <v>544</v>
      </c>
    </row>
    <row r="132" spans="3:15" ht="12.75">
      <c r="C132" s="95"/>
      <c r="D132" s="95"/>
      <c r="E132" s="95"/>
      <c r="F132" s="92"/>
      <c r="G132" s="92"/>
      <c r="H132" s="92"/>
      <c r="I132" s="92"/>
      <c r="J132" s="92"/>
      <c r="K132" s="92"/>
      <c r="L132" s="92"/>
      <c r="M132" s="92"/>
      <c r="N132" s="92"/>
      <c r="O132" s="61"/>
    </row>
    <row r="133" spans="3:15" ht="12.75">
      <c r="C133" s="95"/>
      <c r="D133" s="95"/>
      <c r="E133" s="95"/>
      <c r="F133" s="92"/>
      <c r="G133" s="92"/>
      <c r="H133" s="92"/>
      <c r="I133" s="92"/>
      <c r="J133" s="92"/>
      <c r="K133" s="92"/>
      <c r="L133" s="92"/>
      <c r="M133" s="92"/>
      <c r="N133" s="92"/>
      <c r="O133" s="61"/>
    </row>
    <row r="134" spans="3:15" ht="12.75">
      <c r="C134" s="95"/>
      <c r="D134" s="95"/>
      <c r="E134" s="95"/>
      <c r="F134" s="92"/>
      <c r="G134" s="92"/>
      <c r="H134" s="92"/>
      <c r="I134" s="92"/>
      <c r="J134" s="92"/>
      <c r="K134" s="92"/>
      <c r="L134" s="92"/>
      <c r="M134" s="92"/>
      <c r="N134" s="92"/>
      <c r="O134" s="61"/>
    </row>
    <row r="135" spans="3:15" ht="12.75" customHeight="1">
      <c r="C135" s="49" t="s">
        <v>40</v>
      </c>
      <c r="D135" s="49"/>
      <c r="E135" s="49"/>
      <c r="F135" s="95" t="s">
        <v>545</v>
      </c>
      <c r="G135" s="95"/>
      <c r="H135" s="95"/>
      <c r="I135" s="49" t="s">
        <v>546</v>
      </c>
      <c r="J135" s="49"/>
      <c r="K135" s="49"/>
      <c r="L135" s="49" t="s">
        <v>547</v>
      </c>
      <c r="M135" s="49"/>
      <c r="N135" s="49"/>
      <c r="O135" s="61"/>
    </row>
    <row r="136" spans="3:15" ht="12.75">
      <c r="C136" s="49"/>
      <c r="D136" s="49"/>
      <c r="E136" s="49"/>
      <c r="F136" s="95"/>
      <c r="G136" s="95"/>
      <c r="H136" s="95"/>
      <c r="I136" s="49"/>
      <c r="J136" s="49"/>
      <c r="K136" s="49"/>
      <c r="L136" s="49"/>
      <c r="M136" s="49"/>
      <c r="N136" s="49"/>
      <c r="O136" s="61"/>
    </row>
    <row r="137" spans="3:15" ht="12.75" customHeight="1">
      <c r="C137" s="95" t="s">
        <v>551</v>
      </c>
      <c r="D137" s="95"/>
      <c r="E137" s="95"/>
      <c r="F137" s="49" t="s">
        <v>549</v>
      </c>
      <c r="G137" s="49"/>
      <c r="H137" s="49"/>
      <c r="I137" s="95" t="s">
        <v>548</v>
      </c>
      <c r="J137" s="95"/>
      <c r="K137" s="95"/>
      <c r="L137" s="95" t="s">
        <v>550</v>
      </c>
      <c r="M137" s="95"/>
      <c r="N137" s="95"/>
      <c r="O137" s="61"/>
    </row>
    <row r="138" spans="3:15" ht="12.75">
      <c r="C138" s="95"/>
      <c r="D138" s="95"/>
      <c r="E138" s="95"/>
      <c r="F138" s="49"/>
      <c r="G138" s="49"/>
      <c r="H138" s="49"/>
      <c r="I138" s="95"/>
      <c r="J138" s="95"/>
      <c r="K138" s="95"/>
      <c r="L138" s="95"/>
      <c r="M138" s="95"/>
      <c r="N138" s="95"/>
      <c r="O138" s="61"/>
    </row>
    <row r="139" spans="3:15" ht="12.75">
      <c r="C139" s="8" t="s">
        <v>410</v>
      </c>
      <c r="D139" s="49"/>
      <c r="E139" s="49"/>
      <c r="F139" s="49"/>
      <c r="G139" s="49"/>
      <c r="H139" s="49"/>
      <c r="I139" s="49"/>
      <c r="J139" s="49"/>
      <c r="K139" s="49"/>
      <c r="L139" s="49"/>
      <c r="M139" s="49"/>
      <c r="N139" s="49"/>
      <c r="O139" s="49"/>
    </row>
    <row r="140" spans="3:15" ht="12.75" customHeight="1">
      <c r="C140" s="8" t="s">
        <v>242</v>
      </c>
      <c r="D140" s="49"/>
      <c r="E140" s="10"/>
      <c r="F140" s="152">
        <v>0.59</v>
      </c>
      <c r="G140" s="92"/>
      <c r="H140" s="153"/>
      <c r="I140" s="152">
        <v>0.059</v>
      </c>
      <c r="J140" s="92"/>
      <c r="K140" s="153"/>
      <c r="L140" s="152">
        <v>0.063</v>
      </c>
      <c r="M140" s="92"/>
      <c r="N140" s="154"/>
      <c r="O140" s="123" t="s">
        <v>552</v>
      </c>
    </row>
    <row r="141" spans="3:15" ht="12.75">
      <c r="C141" s="8" t="s">
        <v>16</v>
      </c>
      <c r="D141" s="49"/>
      <c r="E141" s="10"/>
      <c r="F141" s="152">
        <v>0.67</v>
      </c>
      <c r="G141" s="92"/>
      <c r="H141" s="153"/>
      <c r="I141" s="152">
        <v>0.073</v>
      </c>
      <c r="J141" s="92"/>
      <c r="K141" s="153"/>
      <c r="L141" s="152">
        <v>0.078</v>
      </c>
      <c r="M141" s="92"/>
      <c r="N141" s="154"/>
      <c r="O141" s="123"/>
    </row>
    <row r="142" spans="3:15" ht="12.75">
      <c r="C142" s="8" t="s">
        <v>95</v>
      </c>
      <c r="D142" s="49"/>
      <c r="E142" s="10"/>
      <c r="F142" s="152">
        <v>0.72</v>
      </c>
      <c r="G142" s="92"/>
      <c r="H142" s="153"/>
      <c r="I142" s="152">
        <v>0.082</v>
      </c>
      <c r="J142" s="92"/>
      <c r="K142" s="153"/>
      <c r="L142" s="152">
        <v>0.088</v>
      </c>
      <c r="M142" s="92"/>
      <c r="N142" s="154"/>
      <c r="O142" s="123"/>
    </row>
    <row r="143" spans="3:15" ht="12.75">
      <c r="C143" s="8" t="s">
        <v>249</v>
      </c>
      <c r="D143" s="49"/>
      <c r="E143" s="10"/>
      <c r="F143" s="152">
        <v>0.83</v>
      </c>
      <c r="G143" s="92"/>
      <c r="H143" s="153"/>
      <c r="I143" s="152">
        <v>0.1</v>
      </c>
      <c r="J143" s="92"/>
      <c r="K143" s="153"/>
      <c r="L143" s="152">
        <v>0.107</v>
      </c>
      <c r="M143" s="92"/>
      <c r="N143" s="154"/>
      <c r="O143" s="123"/>
    </row>
    <row r="144" spans="3:15" ht="12.75">
      <c r="C144" s="8" t="s">
        <v>218</v>
      </c>
      <c r="D144" s="49"/>
      <c r="E144" s="10"/>
      <c r="F144" s="152">
        <v>3.5</v>
      </c>
      <c r="G144" s="92"/>
      <c r="H144" s="154"/>
      <c r="I144" s="8" t="s">
        <v>269</v>
      </c>
      <c r="J144" s="49"/>
      <c r="K144" s="14"/>
      <c r="L144" s="8" t="s">
        <v>18</v>
      </c>
      <c r="M144" s="49"/>
      <c r="N144" s="14"/>
      <c r="O144" s="128" t="s">
        <v>201</v>
      </c>
    </row>
    <row r="145" spans="3:15" ht="12.75">
      <c r="C145" s="8" t="s">
        <v>423</v>
      </c>
      <c r="D145" s="49"/>
      <c r="E145" s="49"/>
      <c r="F145" s="49"/>
      <c r="G145" s="49"/>
      <c r="H145" s="49"/>
      <c r="I145" s="49"/>
      <c r="J145" s="49"/>
      <c r="K145" s="49"/>
      <c r="L145" s="49"/>
      <c r="M145" s="49"/>
      <c r="N145" s="49"/>
      <c r="O145" s="49"/>
    </row>
    <row r="146" spans="3:15" ht="12.75" customHeight="1">
      <c r="C146" s="155" t="s">
        <v>23</v>
      </c>
      <c r="D146" s="156"/>
      <c r="E146" s="157"/>
      <c r="F146" s="152">
        <v>1.28</v>
      </c>
      <c r="G146" s="92"/>
      <c r="H146" s="153"/>
      <c r="I146" s="152">
        <v>0.194</v>
      </c>
      <c r="J146" s="92"/>
      <c r="K146" s="153"/>
      <c r="L146" s="152">
        <v>0.206</v>
      </c>
      <c r="M146" s="92"/>
      <c r="N146" s="154"/>
      <c r="O146" s="158" t="s">
        <v>556</v>
      </c>
    </row>
    <row r="147" spans="2:15" ht="12.75" customHeight="1">
      <c r="B147" s="27"/>
      <c r="C147" s="155"/>
      <c r="D147" s="156"/>
      <c r="E147" s="157"/>
      <c r="F147" s="152"/>
      <c r="G147" s="92"/>
      <c r="H147" s="153"/>
      <c r="I147" s="152"/>
      <c r="J147" s="92"/>
      <c r="K147" s="153"/>
      <c r="L147" s="152"/>
      <c r="M147" s="92"/>
      <c r="N147" s="154"/>
      <c r="O147" s="158"/>
    </row>
    <row r="148" spans="2:15" ht="12.75" customHeight="1">
      <c r="B148" s="27"/>
      <c r="C148" s="155"/>
      <c r="D148" s="156"/>
      <c r="E148" s="157"/>
      <c r="F148" s="152"/>
      <c r="G148" s="92"/>
      <c r="H148" s="153"/>
      <c r="I148" s="152"/>
      <c r="J148" s="92"/>
      <c r="K148" s="153"/>
      <c r="L148" s="152"/>
      <c r="M148" s="92"/>
      <c r="N148" s="154"/>
      <c r="O148" s="158"/>
    </row>
    <row r="149" spans="2:15" ht="12.75" customHeight="1">
      <c r="B149" s="27"/>
      <c r="C149" s="155"/>
      <c r="D149" s="156"/>
      <c r="E149" s="157"/>
      <c r="F149" s="152"/>
      <c r="G149" s="92"/>
      <c r="H149" s="153"/>
      <c r="I149" s="152"/>
      <c r="J149" s="92"/>
      <c r="K149" s="153"/>
      <c r="L149" s="152"/>
      <c r="M149" s="92"/>
      <c r="N149" s="154"/>
      <c r="O149" s="158"/>
    </row>
    <row r="150" spans="2:15" ht="12.75">
      <c r="B150" s="27"/>
      <c r="C150" s="160" t="s">
        <v>72</v>
      </c>
      <c r="D150" s="156"/>
      <c r="E150" s="157"/>
      <c r="F150" s="152">
        <v>0.99</v>
      </c>
      <c r="G150" s="92"/>
      <c r="H150" s="153"/>
      <c r="I150" s="152">
        <v>0.145</v>
      </c>
      <c r="J150" s="92"/>
      <c r="K150" s="153"/>
      <c r="L150" s="152">
        <v>0.155</v>
      </c>
      <c r="M150" s="92"/>
      <c r="N150" s="154"/>
      <c r="O150" s="128" t="s">
        <v>286</v>
      </c>
    </row>
    <row r="151" spans="2:15" ht="12.75">
      <c r="B151" s="28"/>
      <c r="C151" s="161" t="s">
        <v>553</v>
      </c>
      <c r="D151" s="161"/>
      <c r="E151" s="162"/>
      <c r="F151" s="152">
        <v>0.82</v>
      </c>
      <c r="G151" s="92"/>
      <c r="H151" s="153"/>
      <c r="I151" s="152">
        <v>0.116</v>
      </c>
      <c r="J151" s="92"/>
      <c r="K151" s="153"/>
      <c r="L151" s="152">
        <v>0.124</v>
      </c>
      <c r="M151" s="92"/>
      <c r="N151" s="154"/>
      <c r="O151" s="128" t="s">
        <v>222</v>
      </c>
    </row>
    <row r="152" spans="2:15" ht="12.75">
      <c r="B152" s="27"/>
      <c r="C152" s="8" t="s">
        <v>188</v>
      </c>
      <c r="D152" s="49"/>
      <c r="E152" s="10"/>
      <c r="F152" s="152">
        <v>0.71</v>
      </c>
      <c r="G152" s="92"/>
      <c r="H152" s="153"/>
      <c r="I152" s="152">
        <v>0.097</v>
      </c>
      <c r="J152" s="92"/>
      <c r="K152" s="153"/>
      <c r="L152" s="152">
        <v>0.104</v>
      </c>
      <c r="M152" s="92"/>
      <c r="N152" s="154"/>
      <c r="O152" s="128"/>
    </row>
    <row r="153" spans="2:15" ht="12.75">
      <c r="B153" s="27"/>
      <c r="C153" s="161" t="s">
        <v>554</v>
      </c>
      <c r="D153" s="161"/>
      <c r="E153" s="162"/>
      <c r="F153" s="152">
        <v>0.63</v>
      </c>
      <c r="G153" s="92"/>
      <c r="H153" s="153"/>
      <c r="I153" s="152">
        <v>0.084</v>
      </c>
      <c r="J153" s="92"/>
      <c r="K153" s="153"/>
      <c r="L153" s="152">
        <v>0.09</v>
      </c>
      <c r="M153" s="92"/>
      <c r="N153" s="154"/>
      <c r="O153" s="128" t="s">
        <v>52</v>
      </c>
    </row>
    <row r="154" spans="2:15" ht="12.75">
      <c r="B154" s="27"/>
      <c r="C154" s="161" t="s">
        <v>555</v>
      </c>
      <c r="D154" s="161"/>
      <c r="E154" s="162"/>
      <c r="F154" s="152">
        <v>0.54</v>
      </c>
      <c r="G154" s="92"/>
      <c r="H154" s="153"/>
      <c r="I154" s="152">
        <v>0.069</v>
      </c>
      <c r="J154" s="92"/>
      <c r="K154" s="153"/>
      <c r="L154" s="152">
        <v>0.074</v>
      </c>
      <c r="M154" s="92"/>
      <c r="N154" s="92"/>
      <c r="O154" s="7"/>
    </row>
    <row r="155" spans="2:15" ht="12.75">
      <c r="B155" s="27"/>
      <c r="C155" s="8" t="s">
        <v>146</v>
      </c>
      <c r="D155" s="49"/>
      <c r="E155" s="49"/>
      <c r="F155" s="49"/>
      <c r="G155" s="49"/>
      <c r="H155" s="49"/>
      <c r="I155" s="49"/>
      <c r="J155" s="49"/>
      <c r="K155" s="49"/>
      <c r="L155" s="49"/>
      <c r="M155" s="49"/>
      <c r="N155" s="49"/>
      <c r="O155" s="49"/>
    </row>
    <row r="156" spans="2:15" ht="12.75" customHeight="1">
      <c r="B156" s="27"/>
      <c r="C156" s="49" t="s">
        <v>309</v>
      </c>
      <c r="D156" s="49"/>
      <c r="E156" s="10"/>
      <c r="F156" s="152">
        <v>0.49</v>
      </c>
      <c r="G156" s="92"/>
      <c r="H156" s="92"/>
      <c r="I156" s="92">
        <v>0.06</v>
      </c>
      <c r="J156" s="92"/>
      <c r="K156" s="92"/>
      <c r="L156" s="92">
        <v>0.064</v>
      </c>
      <c r="M156" s="92"/>
      <c r="N156" s="92"/>
      <c r="O156" s="159" t="s">
        <v>557</v>
      </c>
    </row>
    <row r="157" spans="2:15" ht="12.75">
      <c r="B157" s="27"/>
      <c r="C157" s="49"/>
      <c r="D157" s="49"/>
      <c r="E157" s="10"/>
      <c r="F157" s="152"/>
      <c r="G157" s="92"/>
      <c r="H157" s="92"/>
      <c r="I157" s="92"/>
      <c r="J157" s="92"/>
      <c r="K157" s="92"/>
      <c r="L157" s="92"/>
      <c r="M157" s="92"/>
      <c r="N157" s="92"/>
      <c r="O157" s="159"/>
    </row>
    <row r="158" spans="2:15" ht="12.75">
      <c r="B158" s="27"/>
      <c r="C158" s="49" t="s">
        <v>264</v>
      </c>
      <c r="D158" s="49"/>
      <c r="E158" s="10"/>
      <c r="F158" s="152">
        <v>0.67</v>
      </c>
      <c r="G158" s="92"/>
      <c r="H158" s="92"/>
      <c r="I158" s="92">
        <v>0.091</v>
      </c>
      <c r="J158" s="92"/>
      <c r="K158" s="92"/>
      <c r="L158" s="92">
        <v>0.097</v>
      </c>
      <c r="M158" s="92"/>
      <c r="N158" s="92"/>
      <c r="O158" s="159"/>
    </row>
    <row r="159" spans="2:15" ht="12.75">
      <c r="B159" s="27"/>
      <c r="C159" s="49"/>
      <c r="D159" s="49"/>
      <c r="E159" s="10"/>
      <c r="F159" s="152"/>
      <c r="G159" s="92"/>
      <c r="H159" s="92"/>
      <c r="I159" s="92"/>
      <c r="J159" s="92"/>
      <c r="K159" s="92"/>
      <c r="L159" s="92"/>
      <c r="M159" s="92"/>
      <c r="N159" s="92"/>
      <c r="O159" s="159"/>
    </row>
    <row r="160" spans="2:15" ht="12.75">
      <c r="B160" s="27"/>
      <c r="C160" s="49" t="s">
        <v>405</v>
      </c>
      <c r="D160" s="49"/>
      <c r="E160" s="49"/>
      <c r="F160" s="92">
        <v>0.91</v>
      </c>
      <c r="G160" s="92"/>
      <c r="H160" s="92"/>
      <c r="I160" s="92">
        <v>0.131</v>
      </c>
      <c r="J160" s="92"/>
      <c r="K160" s="92"/>
      <c r="L160" s="92">
        <v>0.14</v>
      </c>
      <c r="M160" s="92"/>
      <c r="N160" s="92"/>
      <c r="O160" s="159"/>
    </row>
    <row r="161" spans="2:15" ht="12.75" customHeight="1">
      <c r="B161" s="27"/>
      <c r="C161" s="49"/>
      <c r="D161" s="49"/>
      <c r="E161" s="49"/>
      <c r="F161" s="92"/>
      <c r="G161" s="92"/>
      <c r="H161" s="92"/>
      <c r="I161" s="92"/>
      <c r="J161" s="92"/>
      <c r="K161" s="92"/>
      <c r="L161" s="92"/>
      <c r="M161" s="92"/>
      <c r="N161" s="92"/>
      <c r="O161" s="159"/>
    </row>
    <row r="162" spans="2:15" ht="12.75">
      <c r="B162" s="27"/>
      <c r="C162" s="49" t="s">
        <v>426</v>
      </c>
      <c r="D162" s="49"/>
      <c r="E162" s="49"/>
      <c r="F162" s="92">
        <v>1.14</v>
      </c>
      <c r="G162" s="92"/>
      <c r="H162" s="92"/>
      <c r="I162" s="92">
        <v>0.17</v>
      </c>
      <c r="J162" s="92"/>
      <c r="K162" s="92"/>
      <c r="L162" s="92">
        <v>0.181</v>
      </c>
      <c r="M162" s="92"/>
      <c r="N162" s="92"/>
      <c r="O162" s="159"/>
    </row>
    <row r="163" spans="2:15" ht="12.75">
      <c r="B163" s="27"/>
      <c r="C163" s="49"/>
      <c r="D163" s="49"/>
      <c r="E163" s="49"/>
      <c r="F163" s="92"/>
      <c r="G163" s="92"/>
      <c r="H163" s="92"/>
      <c r="I163" s="92"/>
      <c r="J163" s="92"/>
      <c r="K163" s="92"/>
      <c r="L163" s="92"/>
      <c r="M163" s="92"/>
      <c r="N163" s="92"/>
      <c r="O163" s="159"/>
    </row>
    <row r="164" spans="2:15" ht="12.75">
      <c r="B164" s="27"/>
      <c r="C164" s="49" t="s">
        <v>476</v>
      </c>
      <c r="D164" s="49"/>
      <c r="E164" s="49"/>
      <c r="F164" s="92">
        <v>1.37</v>
      </c>
      <c r="G164" s="92"/>
      <c r="H164" s="92"/>
      <c r="I164" s="92">
        <v>0.211</v>
      </c>
      <c r="J164" s="92"/>
      <c r="K164" s="92"/>
      <c r="L164" s="92">
        <v>0.224</v>
      </c>
      <c r="M164" s="92"/>
      <c r="N164" s="92"/>
      <c r="O164" s="159"/>
    </row>
    <row r="165" spans="2:15" ht="12.75">
      <c r="B165" s="27"/>
      <c r="C165" s="49"/>
      <c r="D165" s="49"/>
      <c r="E165" s="49"/>
      <c r="F165" s="92"/>
      <c r="G165" s="92"/>
      <c r="H165" s="92"/>
      <c r="I165" s="92"/>
      <c r="J165" s="92"/>
      <c r="K165" s="92"/>
      <c r="L165" s="92"/>
      <c r="M165" s="92"/>
      <c r="N165" s="92"/>
      <c r="O165" s="159"/>
    </row>
    <row r="166" spans="2:15" ht="12.75">
      <c r="B166" s="27"/>
      <c r="C166" s="8" t="s">
        <v>483</v>
      </c>
      <c r="D166" s="49"/>
      <c r="E166" s="49"/>
      <c r="F166" s="49"/>
      <c r="G166" s="49"/>
      <c r="H166" s="49"/>
      <c r="I166" s="49"/>
      <c r="J166" s="49"/>
      <c r="K166" s="49"/>
      <c r="L166" s="49"/>
      <c r="M166" s="49"/>
      <c r="N166" s="49"/>
      <c r="O166" s="49"/>
    </row>
    <row r="167" spans="3:15" ht="12.75">
      <c r="C167" s="8" t="s">
        <v>43</v>
      </c>
      <c r="D167" s="49"/>
      <c r="E167" s="14"/>
      <c r="F167" s="8" t="s">
        <v>436</v>
      </c>
      <c r="G167" s="49"/>
      <c r="H167" s="14"/>
      <c r="I167" s="8" t="s">
        <v>153</v>
      </c>
      <c r="J167" s="49"/>
      <c r="K167" s="14"/>
      <c r="L167" s="8" t="s">
        <v>18</v>
      </c>
      <c r="M167" s="49"/>
      <c r="N167" s="14"/>
      <c r="O167" s="128" t="s">
        <v>330</v>
      </c>
    </row>
    <row r="168" spans="3:15" ht="12.75" customHeight="1">
      <c r="C168" s="8" t="s">
        <v>170</v>
      </c>
      <c r="D168" s="49"/>
      <c r="E168" s="49"/>
      <c r="F168" s="92">
        <v>0.66</v>
      </c>
      <c r="G168" s="92"/>
      <c r="H168" s="92"/>
      <c r="I168" s="92">
        <v>0.049</v>
      </c>
      <c r="J168" s="92"/>
      <c r="K168" s="92"/>
      <c r="L168" s="92">
        <v>0.05</v>
      </c>
      <c r="M168" s="92"/>
      <c r="N168" s="92"/>
      <c r="O168" s="61" t="s">
        <v>558</v>
      </c>
    </row>
    <row r="169" spans="3:15" ht="12.75">
      <c r="C169" s="8"/>
      <c r="D169" s="49"/>
      <c r="E169" s="49"/>
      <c r="F169" s="92"/>
      <c r="G169" s="92"/>
      <c r="H169" s="92"/>
      <c r="I169" s="92"/>
      <c r="J169" s="92"/>
      <c r="K169" s="92"/>
      <c r="L169" s="92"/>
      <c r="M169" s="92"/>
      <c r="N169" s="92"/>
      <c r="O169" s="61"/>
    </row>
    <row r="170" spans="3:15" ht="12.75">
      <c r="C170" s="121" t="s">
        <v>115</v>
      </c>
      <c r="D170" s="163"/>
      <c r="E170" s="163"/>
      <c r="F170" s="7"/>
      <c r="G170" s="7"/>
      <c r="H170" s="7"/>
      <c r="I170" s="7"/>
      <c r="J170" s="7"/>
      <c r="K170" s="7"/>
      <c r="L170" s="7"/>
      <c r="M170" s="7"/>
      <c r="N170" s="7"/>
      <c r="O170" s="7"/>
    </row>
    <row r="171" spans="3:15" ht="12.75" customHeight="1">
      <c r="C171" s="49" t="s">
        <v>676</v>
      </c>
      <c r="D171" s="49"/>
      <c r="E171" s="10"/>
      <c r="F171" s="152">
        <v>42</v>
      </c>
      <c r="G171" s="92"/>
      <c r="H171" s="153"/>
      <c r="I171" s="152">
        <v>2.6</v>
      </c>
      <c r="J171" s="92"/>
      <c r="K171" s="153"/>
      <c r="L171" s="152">
        <v>2.71</v>
      </c>
      <c r="M171" s="92"/>
      <c r="N171" s="92"/>
      <c r="O171" s="61" t="s">
        <v>559</v>
      </c>
    </row>
    <row r="172" spans="3:15" ht="12.75">
      <c r="C172" s="128" t="s">
        <v>677</v>
      </c>
      <c r="D172" s="7"/>
      <c r="E172" s="164"/>
      <c r="F172" s="165">
        <v>57</v>
      </c>
      <c r="G172" s="166"/>
      <c r="H172" s="167"/>
      <c r="I172" s="165">
        <v>3.65</v>
      </c>
      <c r="J172" s="166"/>
      <c r="K172" s="167"/>
      <c r="L172" s="165">
        <v>3.81</v>
      </c>
      <c r="M172" s="166"/>
      <c r="N172" s="166"/>
      <c r="O172" s="7"/>
    </row>
    <row r="173" spans="3:15" ht="12.75">
      <c r="C173" s="128" t="s">
        <v>678</v>
      </c>
      <c r="D173" s="7"/>
      <c r="E173" s="164"/>
      <c r="F173" s="165">
        <v>16.5</v>
      </c>
      <c r="G173" s="166"/>
      <c r="H173" s="167"/>
      <c r="I173" s="165">
        <v>0.8</v>
      </c>
      <c r="J173" s="166"/>
      <c r="K173" s="167"/>
      <c r="L173" s="165">
        <v>0.84</v>
      </c>
      <c r="M173" s="166"/>
      <c r="N173" s="166"/>
      <c r="O173" s="7"/>
    </row>
    <row r="174" spans="3:15" ht="12.75">
      <c r="C174" s="8" t="s">
        <v>27</v>
      </c>
      <c r="D174" s="49"/>
      <c r="E174" s="14"/>
      <c r="F174" s="8">
        <v>18</v>
      </c>
      <c r="G174" s="49"/>
      <c r="H174" s="14"/>
      <c r="I174" s="8" t="s">
        <v>58</v>
      </c>
      <c r="J174" s="49"/>
      <c r="K174" s="49"/>
      <c r="L174" s="7"/>
      <c r="M174" s="7"/>
      <c r="N174" s="7"/>
      <c r="O174" s="52" t="s">
        <v>32</v>
      </c>
    </row>
    <row r="175" spans="3:15" ht="12.75">
      <c r="C175" s="8" t="s">
        <v>325</v>
      </c>
      <c r="D175" s="49"/>
      <c r="E175" s="14"/>
      <c r="F175" s="8">
        <v>50</v>
      </c>
      <c r="G175" s="49"/>
      <c r="H175" s="14"/>
      <c r="I175" s="8" t="s">
        <v>19</v>
      </c>
      <c r="J175" s="49"/>
      <c r="K175" s="49"/>
      <c r="L175" s="7"/>
      <c r="M175" s="7"/>
      <c r="N175" s="7"/>
      <c r="O175" s="52"/>
    </row>
    <row r="176" spans="3:15" ht="12.75">
      <c r="C176" s="495" t="s">
        <v>728</v>
      </c>
      <c r="D176" s="496"/>
      <c r="E176" s="49"/>
      <c r="F176" s="49"/>
      <c r="G176" s="49"/>
      <c r="H176" s="49"/>
      <c r="I176" s="49"/>
      <c r="J176" s="49"/>
      <c r="K176" s="49"/>
      <c r="L176" s="7"/>
      <c r="M176" s="7"/>
      <c r="N176" s="7"/>
      <c r="O176" s="52"/>
    </row>
    <row r="177" spans="3:15" ht="12.75">
      <c r="C177" s="8" t="s">
        <v>1083</v>
      </c>
      <c r="D177" s="49"/>
      <c r="E177" s="49"/>
      <c r="F177" s="49">
        <v>3.6</v>
      </c>
      <c r="G177" s="49"/>
      <c r="H177" s="49"/>
      <c r="I177" s="49">
        <v>0.47</v>
      </c>
      <c r="J177" s="49"/>
      <c r="K177" s="49"/>
      <c r="L177" s="7"/>
      <c r="M177" s="7"/>
      <c r="N177" s="7"/>
      <c r="O177" s="52"/>
    </row>
    <row r="178" spans="3:15" ht="12.75">
      <c r="C178" s="8"/>
      <c r="D178" s="49"/>
      <c r="E178" s="49"/>
      <c r="F178" s="49"/>
      <c r="G178" s="49"/>
      <c r="H178" s="49"/>
      <c r="I178" s="49"/>
      <c r="J178" s="49"/>
      <c r="K178" s="49"/>
      <c r="L178" s="7"/>
      <c r="M178" s="7"/>
      <c r="N178" s="7"/>
      <c r="O178" s="52"/>
    </row>
    <row r="179" spans="3:15" ht="12.75">
      <c r="C179" s="121" t="s">
        <v>727</v>
      </c>
      <c r="D179" s="49"/>
      <c r="E179" s="49"/>
      <c r="F179" s="49"/>
      <c r="G179" s="49"/>
      <c r="H179" s="49"/>
      <c r="I179" s="49"/>
      <c r="J179" s="49"/>
      <c r="K179" s="49"/>
      <c r="L179" s="7"/>
      <c r="M179" s="7"/>
      <c r="N179" s="7"/>
      <c r="O179" s="52"/>
    </row>
    <row r="180" spans="3:15" ht="12.75">
      <c r="C180" s="8" t="s">
        <v>1082</v>
      </c>
      <c r="D180" s="49"/>
      <c r="E180" s="49"/>
      <c r="F180" s="49">
        <v>146.3</v>
      </c>
      <c r="G180" s="49"/>
      <c r="H180" s="49"/>
      <c r="I180" s="306">
        <v>10.15</v>
      </c>
      <c r="J180" s="49"/>
      <c r="K180" s="49"/>
      <c r="L180" s="306">
        <v>10.15</v>
      </c>
      <c r="M180" s="7"/>
      <c r="N180" s="7"/>
      <c r="O180" s="52"/>
    </row>
    <row r="181" spans="3:15" ht="12.75">
      <c r="C181" s="8" t="s">
        <v>1117</v>
      </c>
      <c r="D181" s="49"/>
      <c r="E181" s="49"/>
      <c r="F181" s="49">
        <v>15.07</v>
      </c>
      <c r="G181" s="49"/>
      <c r="H181" s="49"/>
      <c r="I181" s="49"/>
      <c r="J181" s="49"/>
      <c r="K181" s="49"/>
      <c r="L181" s="7"/>
      <c r="M181" s="7"/>
      <c r="N181" s="7"/>
      <c r="O181" s="52"/>
    </row>
    <row r="182" spans="3:15" ht="12.75">
      <c r="C182" s="8"/>
      <c r="D182" s="49"/>
      <c r="E182" s="49"/>
      <c r="F182" s="49"/>
      <c r="G182" s="49"/>
      <c r="H182" s="49"/>
      <c r="I182" s="49"/>
      <c r="J182" s="49"/>
      <c r="K182" s="49"/>
      <c r="L182" s="7"/>
      <c r="M182" s="7"/>
      <c r="N182" s="7"/>
      <c r="O182" s="52"/>
    </row>
    <row r="183" spans="3:15" ht="12.75">
      <c r="C183" s="121" t="s">
        <v>316</v>
      </c>
      <c r="D183" s="163"/>
      <c r="E183" s="163"/>
      <c r="F183" s="7"/>
      <c r="G183" s="7"/>
      <c r="H183" s="7"/>
      <c r="I183" s="7"/>
      <c r="J183" s="7"/>
      <c r="K183" s="7"/>
      <c r="L183" s="7"/>
      <c r="M183" s="7"/>
      <c r="N183" s="7"/>
      <c r="O183" s="7"/>
    </row>
    <row r="184" spans="3:15" ht="12.75">
      <c r="C184" s="8" t="s">
        <v>293</v>
      </c>
      <c r="D184" s="49"/>
      <c r="E184" s="10"/>
      <c r="F184" s="138">
        <v>15</v>
      </c>
      <c r="G184" s="49"/>
      <c r="H184" s="10"/>
      <c r="I184" s="138">
        <v>0.86</v>
      </c>
      <c r="J184" s="49"/>
      <c r="K184" s="10"/>
      <c r="L184" s="138">
        <v>0.91</v>
      </c>
      <c r="M184" s="49"/>
      <c r="N184" s="14"/>
      <c r="O184" s="128" t="s">
        <v>560</v>
      </c>
    </row>
    <row r="185" spans="3:15" ht="12.75">
      <c r="C185" s="8" t="s">
        <v>135</v>
      </c>
      <c r="D185" s="49"/>
      <c r="E185" s="10"/>
      <c r="F185" s="138">
        <v>11.5</v>
      </c>
      <c r="G185" s="49"/>
      <c r="H185" s="10"/>
      <c r="I185" s="138">
        <v>0.55</v>
      </c>
      <c r="J185" s="49"/>
      <c r="K185" s="10"/>
      <c r="L185" s="138">
        <v>0.59</v>
      </c>
      <c r="M185" s="49"/>
      <c r="N185" s="14"/>
      <c r="O185" s="128" t="s">
        <v>363</v>
      </c>
    </row>
    <row r="186" spans="3:15" ht="12.75" customHeight="1">
      <c r="C186" s="49" t="s">
        <v>6</v>
      </c>
      <c r="D186" s="49"/>
      <c r="E186" s="49"/>
      <c r="F186" s="49">
        <v>28</v>
      </c>
      <c r="G186" s="49"/>
      <c r="H186" s="49"/>
      <c r="I186" s="49">
        <v>1.54</v>
      </c>
      <c r="J186" s="49"/>
      <c r="K186" s="49"/>
      <c r="L186" s="49" t="s">
        <v>18</v>
      </c>
      <c r="M186" s="49"/>
      <c r="N186" s="14"/>
      <c r="O186" s="123" t="s">
        <v>561</v>
      </c>
    </row>
    <row r="187" spans="3:15" ht="12.75">
      <c r="C187" s="8" t="s">
        <v>187</v>
      </c>
      <c r="D187" s="49"/>
      <c r="E187" s="10"/>
      <c r="F187" s="138">
        <v>23.5</v>
      </c>
      <c r="G187" s="49"/>
      <c r="H187" s="10"/>
      <c r="I187" s="138">
        <v>1.27</v>
      </c>
      <c r="J187" s="49"/>
      <c r="K187" s="10"/>
      <c r="L187" s="138">
        <v>1.35</v>
      </c>
      <c r="M187" s="49"/>
      <c r="N187" s="14"/>
      <c r="O187" s="128" t="s">
        <v>288</v>
      </c>
    </row>
    <row r="188" spans="3:15" ht="12.75">
      <c r="C188" s="121" t="s">
        <v>320</v>
      </c>
      <c r="D188" s="163"/>
      <c r="E188" s="163"/>
      <c r="F188" s="7"/>
      <c r="G188" s="7"/>
      <c r="H188" s="7"/>
      <c r="I188" s="7"/>
      <c r="J188" s="7"/>
      <c r="K188" s="7"/>
      <c r="L188" s="7"/>
      <c r="M188" s="7"/>
      <c r="N188" s="7"/>
      <c r="O188" s="7"/>
    </row>
    <row r="189" spans="3:15" ht="12.75" customHeight="1">
      <c r="C189" s="49" t="s">
        <v>90</v>
      </c>
      <c r="D189" s="49"/>
      <c r="E189" s="49"/>
      <c r="F189" s="49">
        <v>45</v>
      </c>
      <c r="G189" s="49"/>
      <c r="H189" s="49"/>
      <c r="I189" s="49">
        <v>1.86</v>
      </c>
      <c r="J189" s="49"/>
      <c r="K189" s="49"/>
      <c r="L189" s="49" t="s">
        <v>18</v>
      </c>
      <c r="M189" s="49"/>
      <c r="N189" s="49"/>
      <c r="O189" s="61" t="s">
        <v>562</v>
      </c>
    </row>
    <row r="190" spans="3:15" ht="12.75">
      <c r="C190" s="8" t="s">
        <v>28</v>
      </c>
      <c r="D190" s="49"/>
      <c r="E190" s="10"/>
      <c r="F190" s="138">
        <v>27</v>
      </c>
      <c r="G190" s="49"/>
      <c r="H190" s="14"/>
      <c r="I190" s="8" t="s">
        <v>18</v>
      </c>
      <c r="J190" s="49"/>
      <c r="K190" s="14"/>
      <c r="L190" s="8" t="s">
        <v>18</v>
      </c>
      <c r="M190" s="49"/>
      <c r="N190" s="14"/>
      <c r="O190" s="128" t="s">
        <v>414</v>
      </c>
    </row>
    <row r="191" spans="3:15" ht="12.75">
      <c r="C191" s="8" t="s">
        <v>453</v>
      </c>
      <c r="D191" s="49"/>
      <c r="E191" s="14"/>
      <c r="F191" s="8" t="s">
        <v>228</v>
      </c>
      <c r="G191" s="49"/>
      <c r="H191" s="14"/>
      <c r="I191" s="8" t="s">
        <v>18</v>
      </c>
      <c r="J191" s="49"/>
      <c r="K191" s="14"/>
      <c r="L191" s="8" t="s">
        <v>18</v>
      </c>
      <c r="M191" s="49"/>
      <c r="N191" s="49"/>
      <c r="O191" s="7"/>
    </row>
    <row r="192" spans="3:15" ht="12.75">
      <c r="C192" s="8" t="s">
        <v>258</v>
      </c>
      <c r="D192" s="49"/>
      <c r="E192" s="10"/>
      <c r="F192" s="138">
        <v>4</v>
      </c>
      <c r="G192" s="49"/>
      <c r="H192" s="10"/>
      <c r="I192" s="138">
        <v>0.19</v>
      </c>
      <c r="J192" s="49"/>
      <c r="K192" s="14"/>
      <c r="L192" s="8" t="s">
        <v>18</v>
      </c>
      <c r="M192" s="49"/>
      <c r="N192" s="14"/>
      <c r="O192" s="128" t="s">
        <v>213</v>
      </c>
    </row>
    <row r="193" spans="3:15" ht="12.75">
      <c r="C193" s="8" t="s">
        <v>6</v>
      </c>
      <c r="D193" s="49"/>
      <c r="E193" s="10"/>
      <c r="F193" s="138">
        <v>28</v>
      </c>
      <c r="G193" s="49"/>
      <c r="H193" s="10"/>
      <c r="I193" s="138">
        <v>1.35</v>
      </c>
      <c r="J193" s="49"/>
      <c r="K193" s="14"/>
      <c r="L193" s="8" t="s">
        <v>18</v>
      </c>
      <c r="M193" s="49"/>
      <c r="N193" s="14"/>
      <c r="O193" s="128" t="s">
        <v>2</v>
      </c>
    </row>
    <row r="194" spans="3:15" ht="12.75">
      <c r="C194" s="8" t="s">
        <v>256</v>
      </c>
      <c r="D194" s="49"/>
      <c r="E194" s="10"/>
      <c r="F194" s="138">
        <v>39.5</v>
      </c>
      <c r="G194" s="49"/>
      <c r="H194" s="10"/>
      <c r="I194" s="138">
        <v>1.7</v>
      </c>
      <c r="J194" s="49"/>
      <c r="K194" s="14"/>
      <c r="L194" s="8" t="s">
        <v>18</v>
      </c>
      <c r="M194" s="49"/>
      <c r="N194" s="14"/>
      <c r="O194" s="128" t="s">
        <v>152</v>
      </c>
    </row>
    <row r="195" spans="3:15" ht="12.75">
      <c r="C195" s="8" t="s">
        <v>308</v>
      </c>
      <c r="D195" s="49"/>
      <c r="E195" s="10"/>
      <c r="F195" s="138">
        <v>16.6</v>
      </c>
      <c r="G195" s="49"/>
      <c r="H195" s="10"/>
      <c r="I195" s="138">
        <v>1.2</v>
      </c>
      <c r="J195" s="49"/>
      <c r="K195" s="10"/>
      <c r="L195" s="138">
        <v>1.28</v>
      </c>
      <c r="M195" s="49"/>
      <c r="N195" s="49"/>
      <c r="O195" s="7"/>
    </row>
    <row r="196" spans="3:15" ht="12.75">
      <c r="C196" s="8" t="s">
        <v>38</v>
      </c>
      <c r="D196" s="49"/>
      <c r="E196" s="10"/>
      <c r="F196" s="138">
        <v>20.17</v>
      </c>
      <c r="G196" s="49"/>
      <c r="H196" s="10"/>
      <c r="I196" s="138">
        <v>0.63</v>
      </c>
      <c r="J196" s="49"/>
      <c r="K196" s="14"/>
      <c r="L196" s="8" t="s">
        <v>18</v>
      </c>
      <c r="M196" s="49"/>
      <c r="N196" s="14"/>
      <c r="O196" s="128" t="s">
        <v>261</v>
      </c>
    </row>
    <row r="197" spans="3:15" ht="12.75">
      <c r="C197" s="8" t="s">
        <v>114</v>
      </c>
      <c r="D197" s="49"/>
      <c r="E197" s="14"/>
      <c r="F197" s="8" t="s">
        <v>340</v>
      </c>
      <c r="G197" s="49"/>
      <c r="H197" s="14"/>
      <c r="I197" s="8" t="s">
        <v>340</v>
      </c>
      <c r="J197" s="49"/>
      <c r="K197" s="14"/>
      <c r="L197" s="8" t="s">
        <v>18</v>
      </c>
      <c r="M197" s="49"/>
      <c r="N197" s="14"/>
      <c r="O197" s="128" t="s">
        <v>51</v>
      </c>
    </row>
    <row r="198" spans="3:15" ht="12.75">
      <c r="C198" s="8" t="s">
        <v>17</v>
      </c>
      <c r="D198" s="49"/>
      <c r="E198" s="14"/>
      <c r="F198" s="8" t="s">
        <v>340</v>
      </c>
      <c r="G198" s="49"/>
      <c r="H198" s="14"/>
      <c r="I198" s="8" t="s">
        <v>340</v>
      </c>
      <c r="J198" s="49"/>
      <c r="K198" s="14"/>
      <c r="L198" s="8" t="s">
        <v>18</v>
      </c>
      <c r="M198" s="49"/>
      <c r="N198" s="14"/>
      <c r="O198" s="128" t="s">
        <v>51</v>
      </c>
    </row>
    <row r="199" spans="3:15" ht="12.75">
      <c r="C199" s="8" t="s">
        <v>329</v>
      </c>
      <c r="D199" s="49"/>
      <c r="E199" s="10"/>
      <c r="F199" s="138">
        <v>16.8</v>
      </c>
      <c r="G199" s="49"/>
      <c r="H199" s="10"/>
      <c r="I199" s="138">
        <v>1.05</v>
      </c>
      <c r="J199" s="49"/>
      <c r="K199" s="10"/>
      <c r="L199" s="138">
        <v>1.12</v>
      </c>
      <c r="M199" s="49"/>
      <c r="N199" s="14"/>
      <c r="O199" s="128" t="s">
        <v>303</v>
      </c>
    </row>
    <row r="200" spans="3:15" ht="12.75">
      <c r="C200" s="8" t="s">
        <v>413</v>
      </c>
      <c r="D200" s="49"/>
      <c r="E200" s="10"/>
      <c r="F200" s="138">
        <v>10.8</v>
      </c>
      <c r="G200" s="49"/>
      <c r="H200" s="14"/>
      <c r="I200" s="8" t="s">
        <v>18</v>
      </c>
      <c r="J200" s="49"/>
      <c r="K200" s="14"/>
      <c r="L200" s="8" t="s">
        <v>18</v>
      </c>
      <c r="M200" s="49"/>
      <c r="N200" s="14"/>
      <c r="O200" s="128" t="s">
        <v>54</v>
      </c>
    </row>
    <row r="201" spans="3:15" ht="12.75">
      <c r="C201" s="8" t="s">
        <v>420</v>
      </c>
      <c r="D201" s="49"/>
      <c r="E201" s="10"/>
      <c r="F201" s="138">
        <v>20</v>
      </c>
      <c r="G201" s="49"/>
      <c r="H201" s="10"/>
      <c r="I201" s="138">
        <v>0.98</v>
      </c>
      <c r="J201" s="49"/>
      <c r="K201" s="14"/>
      <c r="L201" s="8" t="s">
        <v>18</v>
      </c>
      <c r="M201" s="49"/>
      <c r="N201" s="14"/>
      <c r="O201" s="128" t="s">
        <v>213</v>
      </c>
    </row>
    <row r="202" spans="3:15" ht="12.75">
      <c r="C202" s="8" t="s">
        <v>361</v>
      </c>
      <c r="D202" s="49"/>
      <c r="E202" s="10"/>
      <c r="F202" s="138">
        <v>20.9</v>
      </c>
      <c r="G202" s="49"/>
      <c r="H202" s="14"/>
      <c r="I202" s="8" t="s">
        <v>18</v>
      </c>
      <c r="J202" s="49"/>
      <c r="K202" s="14"/>
      <c r="L202" s="8" t="s">
        <v>18</v>
      </c>
      <c r="M202" s="49"/>
      <c r="N202" s="14"/>
      <c r="O202" s="128" t="s">
        <v>373</v>
      </c>
    </row>
    <row r="203" spans="3:15" ht="12.75">
      <c r="C203" s="121" t="s">
        <v>169</v>
      </c>
      <c r="D203" s="163"/>
      <c r="E203" s="163"/>
      <c r="F203" s="7"/>
      <c r="G203" s="7"/>
      <c r="H203" s="7"/>
      <c r="I203" s="7"/>
      <c r="J203" s="7"/>
      <c r="K203" s="7"/>
      <c r="L203" s="7"/>
      <c r="M203" s="7"/>
      <c r="N203" s="7"/>
      <c r="O203" s="7"/>
    </row>
    <row r="204" spans="3:15" ht="12.75" customHeight="1">
      <c r="C204" s="49" t="s">
        <v>679</v>
      </c>
      <c r="D204" s="49"/>
      <c r="E204" s="49"/>
      <c r="F204" s="49">
        <v>25</v>
      </c>
      <c r="G204" s="49"/>
      <c r="H204" s="49"/>
      <c r="I204" s="49">
        <v>1.91</v>
      </c>
      <c r="J204" s="49"/>
      <c r="K204" s="49"/>
      <c r="L204" s="49">
        <v>2.03</v>
      </c>
      <c r="M204" s="49"/>
      <c r="N204" s="49"/>
      <c r="O204" s="61" t="s">
        <v>563</v>
      </c>
    </row>
    <row r="205" spans="3:15" ht="12.75">
      <c r="C205" s="121" t="s">
        <v>21</v>
      </c>
      <c r="D205" s="163"/>
      <c r="E205" s="163"/>
      <c r="F205" s="168"/>
      <c r="G205" s="168"/>
      <c r="H205" s="168"/>
      <c r="I205" s="168"/>
      <c r="J205" s="168"/>
      <c r="K205" s="168"/>
      <c r="L205" s="168"/>
      <c r="M205" s="168"/>
      <c r="N205" s="168"/>
      <c r="O205" s="168"/>
    </row>
    <row r="206" spans="3:15" ht="12.75">
      <c r="C206" s="8" t="s">
        <v>680</v>
      </c>
      <c r="D206" s="49"/>
      <c r="E206" s="10"/>
      <c r="F206" s="138">
        <v>25.21</v>
      </c>
      <c r="G206" s="49"/>
      <c r="H206" s="10"/>
      <c r="I206" s="138">
        <v>1.57</v>
      </c>
      <c r="J206" s="49"/>
      <c r="K206" s="10"/>
      <c r="L206" s="138">
        <v>1.67</v>
      </c>
      <c r="M206" s="49"/>
      <c r="N206" s="14"/>
      <c r="O206" s="128" t="s">
        <v>564</v>
      </c>
    </row>
    <row r="207" spans="3:15" ht="12.75">
      <c r="C207" s="13" t="s">
        <v>681</v>
      </c>
      <c r="D207" s="7"/>
      <c r="F207" s="141">
        <v>49</v>
      </c>
      <c r="G207" s="52"/>
      <c r="H207" s="164"/>
      <c r="I207" s="141">
        <v>3.18</v>
      </c>
      <c r="J207" s="52"/>
      <c r="K207" s="164"/>
      <c r="L207" s="141">
        <v>3.37</v>
      </c>
      <c r="M207" s="52"/>
      <c r="N207" s="142"/>
      <c r="O207" s="128"/>
    </row>
    <row r="208" spans="3:15" ht="12.75">
      <c r="C208" s="13" t="s">
        <v>682</v>
      </c>
      <c r="D208" s="7"/>
      <c r="F208" s="141">
        <v>10</v>
      </c>
      <c r="G208" s="52"/>
      <c r="H208" s="164"/>
      <c r="I208" s="141">
        <v>0.54</v>
      </c>
      <c r="J208" s="52"/>
      <c r="K208" s="164"/>
      <c r="L208" s="141">
        <v>0.58</v>
      </c>
      <c r="M208" s="52"/>
      <c r="N208" s="142"/>
      <c r="O208" s="128" t="s">
        <v>160</v>
      </c>
    </row>
    <row r="209" spans="3:15" ht="12.75">
      <c r="C209" s="121" t="s">
        <v>465</v>
      </c>
      <c r="D209" s="163"/>
      <c r="E209" s="163"/>
      <c r="F209" s="7"/>
      <c r="G209" s="7"/>
      <c r="H209" s="7"/>
      <c r="I209" s="7"/>
      <c r="J209" s="7"/>
      <c r="K209" s="7"/>
      <c r="L209" s="7"/>
      <c r="M209" s="7"/>
      <c r="N209" s="7"/>
      <c r="O209" s="7"/>
    </row>
    <row r="210" spans="3:15" ht="12.75">
      <c r="C210" s="8" t="s">
        <v>683</v>
      </c>
      <c r="D210" s="49"/>
      <c r="E210" s="10"/>
      <c r="F210" s="138">
        <v>5.3</v>
      </c>
      <c r="G210" s="49"/>
      <c r="H210" s="10"/>
      <c r="I210" s="138">
        <v>0.76</v>
      </c>
      <c r="J210" s="49"/>
      <c r="K210" s="10"/>
      <c r="L210" s="138">
        <v>0.78</v>
      </c>
      <c r="M210" s="49"/>
      <c r="N210" s="14"/>
      <c r="O210" s="128" t="s">
        <v>462</v>
      </c>
    </row>
    <row r="211" spans="3:15" ht="12.75">
      <c r="C211" s="121" t="s">
        <v>282</v>
      </c>
      <c r="D211" s="163"/>
      <c r="E211" s="163"/>
      <c r="F211" s="7"/>
      <c r="G211" s="7"/>
      <c r="H211" s="7"/>
      <c r="I211" s="7"/>
      <c r="J211" s="7"/>
      <c r="K211" s="7"/>
      <c r="L211" s="7"/>
      <c r="M211" s="7"/>
      <c r="N211" s="7"/>
      <c r="O211" s="7"/>
    </row>
    <row r="212" spans="3:15" ht="12.75">
      <c r="C212" s="8" t="s">
        <v>684</v>
      </c>
      <c r="D212" s="49"/>
      <c r="E212" s="10"/>
      <c r="F212" s="138">
        <v>25</v>
      </c>
      <c r="G212" s="49"/>
      <c r="H212" s="10"/>
      <c r="I212" s="138">
        <v>1.21</v>
      </c>
      <c r="J212" s="49"/>
      <c r="K212" s="14"/>
      <c r="L212" s="8" t="s">
        <v>18</v>
      </c>
      <c r="M212" s="49"/>
      <c r="N212" s="14"/>
      <c r="O212" s="128" t="s">
        <v>456</v>
      </c>
    </row>
    <row r="213" spans="3:15" ht="12.75">
      <c r="C213" s="121" t="s">
        <v>464</v>
      </c>
      <c r="D213" s="163"/>
      <c r="E213" s="163"/>
      <c r="F213" s="7"/>
      <c r="G213" s="7"/>
      <c r="H213" s="7"/>
      <c r="I213" s="7"/>
      <c r="J213" s="7"/>
      <c r="K213" s="7"/>
      <c r="L213" s="7"/>
      <c r="M213" s="7"/>
      <c r="N213" s="7"/>
      <c r="O213" s="7"/>
    </row>
    <row r="214" spans="3:15" ht="12.75">
      <c r="C214" s="8" t="s">
        <v>84</v>
      </c>
      <c r="D214" s="49"/>
      <c r="E214" s="10"/>
      <c r="F214" s="138">
        <v>7.4</v>
      </c>
      <c r="G214" s="49"/>
      <c r="H214" s="14"/>
      <c r="I214" s="8" t="s">
        <v>18</v>
      </c>
      <c r="J214" s="49"/>
      <c r="K214" s="14"/>
      <c r="L214" s="8" t="s">
        <v>18</v>
      </c>
      <c r="M214" s="49"/>
      <c r="N214" s="14"/>
      <c r="O214" s="128" t="s">
        <v>395</v>
      </c>
    </row>
    <row r="215" spans="3:15" ht="12.75">
      <c r="C215" s="8" t="s">
        <v>481</v>
      </c>
      <c r="D215" s="49"/>
      <c r="E215" s="10"/>
      <c r="F215" s="138">
        <v>2</v>
      </c>
      <c r="G215" s="49"/>
      <c r="H215" s="10"/>
      <c r="I215" s="138">
        <v>0.13</v>
      </c>
      <c r="J215" s="49"/>
      <c r="K215" s="14"/>
      <c r="L215" s="8" t="s">
        <v>18</v>
      </c>
      <c r="M215" s="49"/>
      <c r="N215" s="14"/>
      <c r="O215" s="128" t="s">
        <v>213</v>
      </c>
    </row>
    <row r="216" spans="3:15" ht="12.75">
      <c r="C216" s="8" t="s">
        <v>196</v>
      </c>
      <c r="D216" s="49"/>
      <c r="E216" s="10"/>
      <c r="F216" s="138">
        <v>83</v>
      </c>
      <c r="G216" s="49"/>
      <c r="H216" s="10"/>
      <c r="I216" s="152">
        <v>5.39</v>
      </c>
      <c r="J216" s="92"/>
      <c r="K216" s="154"/>
      <c r="L216" s="8" t="s">
        <v>18</v>
      </c>
      <c r="M216" s="49"/>
      <c r="N216" s="14"/>
      <c r="O216" s="128" t="s">
        <v>94</v>
      </c>
    </row>
    <row r="217" spans="3:15" ht="12.75">
      <c r="C217" s="8" t="s">
        <v>191</v>
      </c>
      <c r="D217" s="49"/>
      <c r="E217" s="10"/>
      <c r="F217" s="152">
        <v>27.1</v>
      </c>
      <c r="G217" s="92"/>
      <c r="H217" s="153"/>
      <c r="I217" s="152">
        <v>1.28</v>
      </c>
      <c r="J217" s="92"/>
      <c r="K217" s="154"/>
      <c r="L217" s="8" t="s">
        <v>18</v>
      </c>
      <c r="M217" s="49"/>
      <c r="N217" s="14"/>
      <c r="O217" s="128" t="s">
        <v>272</v>
      </c>
    </row>
    <row r="218" spans="3:15" ht="12.75">
      <c r="C218" s="8" t="s">
        <v>480</v>
      </c>
      <c r="D218" s="49"/>
      <c r="E218" s="10"/>
      <c r="F218" s="138">
        <v>143</v>
      </c>
      <c r="G218" s="49"/>
      <c r="H218" s="10"/>
      <c r="I218" s="152">
        <v>6.78</v>
      </c>
      <c r="J218" s="92"/>
      <c r="K218" s="154"/>
      <c r="L218" s="8" t="s">
        <v>18</v>
      </c>
      <c r="M218" s="49"/>
      <c r="N218" s="14"/>
      <c r="O218" s="128" t="s">
        <v>272</v>
      </c>
    </row>
    <row r="219" spans="3:15" ht="12.75">
      <c r="C219" s="8" t="s">
        <v>289</v>
      </c>
      <c r="D219" s="49"/>
      <c r="E219" s="14"/>
      <c r="F219" s="8" t="s">
        <v>31</v>
      </c>
      <c r="G219" s="49"/>
      <c r="H219" s="14"/>
      <c r="I219" s="8" t="s">
        <v>161</v>
      </c>
      <c r="J219" s="49"/>
      <c r="K219" s="14"/>
      <c r="L219" s="8" t="s">
        <v>18</v>
      </c>
      <c r="M219" s="49"/>
      <c r="N219" s="14"/>
      <c r="O219" s="128" t="s">
        <v>25</v>
      </c>
    </row>
    <row r="220" spans="3:15" ht="12.75">
      <c r="C220" s="8" t="s">
        <v>60</v>
      </c>
      <c r="D220" s="49"/>
      <c r="E220" s="10"/>
      <c r="F220" s="138">
        <v>36</v>
      </c>
      <c r="G220" s="49"/>
      <c r="H220" s="14"/>
      <c r="I220" s="8" t="s">
        <v>18</v>
      </c>
      <c r="J220" s="49"/>
      <c r="K220" s="14"/>
      <c r="L220" s="8" t="s">
        <v>18</v>
      </c>
      <c r="M220" s="49"/>
      <c r="N220" s="49"/>
      <c r="O220" s="7"/>
    </row>
    <row r="221" spans="3:15" ht="12.75">
      <c r="C221" s="8" t="s">
        <v>338</v>
      </c>
      <c r="D221" s="49"/>
      <c r="E221" s="10"/>
      <c r="F221" s="152">
        <v>33.5</v>
      </c>
      <c r="G221" s="92"/>
      <c r="H221" s="153"/>
      <c r="I221" s="152">
        <v>1.7</v>
      </c>
      <c r="J221" s="92"/>
      <c r="K221" s="154"/>
      <c r="L221" s="8" t="s">
        <v>18</v>
      </c>
      <c r="M221" s="49"/>
      <c r="N221" s="14"/>
      <c r="O221" s="128" t="s">
        <v>134</v>
      </c>
    </row>
    <row r="222" spans="3:15" ht="12.75">
      <c r="C222" s="8" t="s">
        <v>391</v>
      </c>
      <c r="D222" s="49"/>
      <c r="E222" s="10"/>
      <c r="F222" s="152">
        <v>0.1</v>
      </c>
      <c r="G222" s="92"/>
      <c r="H222" s="153"/>
      <c r="I222" s="152">
        <v>0.008</v>
      </c>
      <c r="J222" s="92"/>
      <c r="K222" s="154"/>
      <c r="L222" s="8" t="s">
        <v>18</v>
      </c>
      <c r="M222" s="49"/>
      <c r="N222" s="14"/>
      <c r="O222" s="128" t="s">
        <v>337</v>
      </c>
    </row>
    <row r="223" spans="3:15" ht="12.75">
      <c r="C223" s="8" t="s">
        <v>281</v>
      </c>
      <c r="D223" s="49"/>
      <c r="E223" s="10"/>
      <c r="F223" s="152">
        <v>0.12</v>
      </c>
      <c r="G223" s="92"/>
      <c r="H223" s="153"/>
      <c r="I223" s="152">
        <v>0.01</v>
      </c>
      <c r="J223" s="92"/>
      <c r="K223" s="154"/>
      <c r="L223" s="8" t="s">
        <v>18</v>
      </c>
      <c r="M223" s="49"/>
      <c r="N223" s="14"/>
      <c r="O223" s="128" t="s">
        <v>352</v>
      </c>
    </row>
    <row r="224" spans="3:15" ht="12.75">
      <c r="C224" s="8" t="s">
        <v>156</v>
      </c>
      <c r="D224" s="49"/>
      <c r="E224" s="10"/>
      <c r="F224" s="152">
        <v>0.62</v>
      </c>
      <c r="G224" s="92"/>
      <c r="H224" s="153"/>
      <c r="I224" s="152">
        <v>0.032</v>
      </c>
      <c r="J224" s="92"/>
      <c r="K224" s="154"/>
      <c r="L224" s="8" t="s">
        <v>18</v>
      </c>
      <c r="M224" s="49"/>
      <c r="N224" s="49"/>
      <c r="O224" s="7"/>
    </row>
    <row r="225" spans="3:15" ht="12.75">
      <c r="C225" s="8" t="s">
        <v>24</v>
      </c>
      <c r="D225" s="49"/>
      <c r="E225" s="10"/>
      <c r="F225" s="152">
        <v>30.8</v>
      </c>
      <c r="G225" s="92"/>
      <c r="H225" s="154"/>
      <c r="I225" s="8" t="s">
        <v>18</v>
      </c>
      <c r="J225" s="49"/>
      <c r="K225" s="14"/>
      <c r="L225" s="8" t="s">
        <v>18</v>
      </c>
      <c r="M225" s="49"/>
      <c r="N225" s="14"/>
      <c r="O225" s="128" t="s">
        <v>209</v>
      </c>
    </row>
    <row r="226" spans="3:15" ht="12.75">
      <c r="C226" s="8" t="s">
        <v>565</v>
      </c>
      <c r="D226" s="49"/>
      <c r="E226" s="10"/>
      <c r="F226" s="138">
        <v>100</v>
      </c>
      <c r="G226" s="49"/>
      <c r="H226" s="10"/>
      <c r="I226" s="152">
        <v>8.1</v>
      </c>
      <c r="J226" s="92"/>
      <c r="K226" s="154"/>
      <c r="L226" s="8" t="s">
        <v>18</v>
      </c>
      <c r="M226" s="49"/>
      <c r="N226" s="14"/>
      <c r="O226" s="128" t="s">
        <v>265</v>
      </c>
    </row>
    <row r="227" spans="3:15" ht="12.75">
      <c r="C227" s="8" t="s">
        <v>13</v>
      </c>
      <c r="D227" s="49"/>
      <c r="E227" s="10"/>
      <c r="F227" s="138">
        <v>853</v>
      </c>
      <c r="G227" s="49"/>
      <c r="H227" s="10"/>
      <c r="I227" s="152">
        <v>5.3</v>
      </c>
      <c r="J227" s="92"/>
      <c r="K227" s="154"/>
      <c r="L227" s="8" t="s">
        <v>18</v>
      </c>
      <c r="M227" s="49"/>
      <c r="N227" s="14"/>
      <c r="O227" s="128" t="s">
        <v>94</v>
      </c>
    </row>
    <row r="228" spans="3:15" ht="12.75">
      <c r="C228" s="8" t="s">
        <v>237</v>
      </c>
      <c r="D228" s="49"/>
      <c r="E228" s="10"/>
      <c r="F228" s="138">
        <v>63</v>
      </c>
      <c r="G228" s="49"/>
      <c r="H228" s="10"/>
      <c r="I228" s="152">
        <v>1.4</v>
      </c>
      <c r="J228" s="92"/>
      <c r="K228" s="154"/>
      <c r="L228" s="8" t="s">
        <v>18</v>
      </c>
      <c r="M228" s="49"/>
      <c r="N228" s="14"/>
      <c r="O228" s="128" t="s">
        <v>265</v>
      </c>
    </row>
    <row r="229" spans="3:15" ht="12.75">
      <c r="C229" s="8" t="s">
        <v>71</v>
      </c>
      <c r="D229" s="49"/>
      <c r="E229" s="10"/>
      <c r="F229" s="138">
        <v>37</v>
      </c>
      <c r="G229" s="49"/>
      <c r="H229" s="10"/>
      <c r="I229" s="152">
        <v>2.7</v>
      </c>
      <c r="J229" s="92"/>
      <c r="K229" s="154"/>
      <c r="L229" s="8" t="s">
        <v>18</v>
      </c>
      <c r="M229" s="49"/>
      <c r="N229" s="14"/>
      <c r="O229" s="128" t="s">
        <v>265</v>
      </c>
    </row>
    <row r="230" spans="3:15" ht="12.75">
      <c r="C230" s="8" t="s">
        <v>300</v>
      </c>
      <c r="D230" s="49"/>
      <c r="E230" s="10"/>
      <c r="F230" s="138">
        <v>52</v>
      </c>
      <c r="G230" s="49"/>
      <c r="H230" s="10"/>
      <c r="I230" s="152">
        <v>3.5</v>
      </c>
      <c r="J230" s="92"/>
      <c r="K230" s="154"/>
      <c r="L230" s="8" t="s">
        <v>18</v>
      </c>
      <c r="M230" s="49"/>
      <c r="N230" s="14"/>
      <c r="O230" s="128" t="s">
        <v>94</v>
      </c>
    </row>
    <row r="231" spans="3:15" ht="12.75">
      <c r="C231" s="8" t="s">
        <v>375</v>
      </c>
      <c r="D231" s="49"/>
      <c r="E231" s="10"/>
      <c r="F231" s="138">
        <v>87</v>
      </c>
      <c r="G231" s="49"/>
      <c r="H231" s="10"/>
      <c r="I231" s="152">
        <v>4.94</v>
      </c>
      <c r="J231" s="92"/>
      <c r="K231" s="154"/>
      <c r="L231" s="8" t="s">
        <v>18</v>
      </c>
      <c r="M231" s="49"/>
      <c r="N231" s="14"/>
      <c r="O231" s="128" t="s">
        <v>94</v>
      </c>
    </row>
    <row r="232" spans="3:15" ht="12.75">
      <c r="C232" s="8" t="s">
        <v>445</v>
      </c>
      <c r="D232" s="49"/>
      <c r="E232" s="10"/>
      <c r="F232" s="138">
        <v>378</v>
      </c>
      <c r="G232" s="49"/>
      <c r="H232" s="10"/>
      <c r="I232" s="152">
        <v>30.3</v>
      </c>
      <c r="J232" s="92"/>
      <c r="K232" s="154"/>
      <c r="L232" s="8" t="s">
        <v>18</v>
      </c>
      <c r="M232" s="49"/>
      <c r="N232" s="14"/>
      <c r="O232" s="128" t="s">
        <v>94</v>
      </c>
    </row>
    <row r="233" spans="3:15" ht="12.75">
      <c r="C233" s="8" t="s">
        <v>368</v>
      </c>
      <c r="D233" s="49"/>
      <c r="E233" s="10"/>
      <c r="F233" s="138">
        <v>164</v>
      </c>
      <c r="G233" s="49"/>
      <c r="H233" s="10"/>
      <c r="I233" s="152">
        <v>12.4</v>
      </c>
      <c r="J233" s="92"/>
      <c r="K233" s="154"/>
      <c r="L233" s="8" t="s">
        <v>18</v>
      </c>
      <c r="M233" s="49"/>
      <c r="N233" s="14"/>
      <c r="O233" s="128" t="s">
        <v>352</v>
      </c>
    </row>
    <row r="234" spans="3:15" ht="12.75">
      <c r="C234" s="8" t="s">
        <v>406</v>
      </c>
      <c r="D234" s="49"/>
      <c r="E234" s="10"/>
      <c r="F234" s="152">
        <v>10</v>
      </c>
      <c r="G234" s="92"/>
      <c r="H234" s="153"/>
      <c r="I234" s="152">
        <v>0.52</v>
      </c>
      <c r="J234" s="92"/>
      <c r="K234" s="154"/>
      <c r="L234" s="8" t="s">
        <v>18</v>
      </c>
      <c r="M234" s="49"/>
      <c r="N234" s="14"/>
      <c r="O234" s="128" t="s">
        <v>352</v>
      </c>
    </row>
    <row r="235" spans="3:15" ht="12.75">
      <c r="C235" s="8" t="s">
        <v>255</v>
      </c>
      <c r="D235" s="49"/>
      <c r="E235" s="10"/>
      <c r="F235" s="152">
        <v>0.66</v>
      </c>
      <c r="G235" s="92"/>
      <c r="H235" s="153"/>
      <c r="I235" s="152">
        <v>0.03</v>
      </c>
      <c r="J235" s="92"/>
      <c r="K235" s="154"/>
      <c r="L235" s="8" t="s">
        <v>18</v>
      </c>
      <c r="M235" s="49"/>
      <c r="N235" s="14"/>
      <c r="O235" s="128" t="s">
        <v>352</v>
      </c>
    </row>
    <row r="236" spans="3:15" ht="12.75">
      <c r="C236" s="8" t="s">
        <v>167</v>
      </c>
      <c r="D236" s="49"/>
      <c r="E236" s="10"/>
      <c r="F236" s="152">
        <v>0.85</v>
      </c>
      <c r="G236" s="92"/>
      <c r="H236" s="153"/>
      <c r="I236" s="152">
        <v>0.02</v>
      </c>
      <c r="J236" s="92"/>
      <c r="K236" s="154"/>
      <c r="L236" s="8" t="s">
        <v>18</v>
      </c>
      <c r="M236" s="49"/>
      <c r="N236" s="14"/>
      <c r="O236" s="128" t="s">
        <v>352</v>
      </c>
    </row>
    <row r="237" spans="3:15" ht="12.75">
      <c r="C237" s="8" t="s">
        <v>136</v>
      </c>
      <c r="D237" s="49"/>
      <c r="E237" s="10"/>
      <c r="F237" s="152">
        <v>11.3</v>
      </c>
      <c r="G237" s="92"/>
      <c r="H237" s="153"/>
      <c r="I237" s="152">
        <v>0.3</v>
      </c>
      <c r="J237" s="92"/>
      <c r="K237" s="154"/>
      <c r="L237" s="8" t="s">
        <v>18</v>
      </c>
      <c r="M237" s="49"/>
      <c r="N237" s="14"/>
      <c r="O237" s="128" t="s">
        <v>166</v>
      </c>
    </row>
    <row r="238" spans="3:15" ht="12.75">
      <c r="C238" s="8" t="s">
        <v>344</v>
      </c>
      <c r="D238" s="49"/>
      <c r="E238" s="10"/>
      <c r="F238" s="138">
        <v>2355</v>
      </c>
      <c r="G238" s="49"/>
      <c r="H238" s="14"/>
      <c r="I238" s="8" t="s">
        <v>18</v>
      </c>
      <c r="J238" s="49"/>
      <c r="K238" s="14"/>
      <c r="L238" s="8" t="s">
        <v>18</v>
      </c>
      <c r="M238" s="49"/>
      <c r="N238" s="14"/>
      <c r="O238" s="128" t="s">
        <v>485</v>
      </c>
    </row>
    <row r="239" spans="3:15" ht="12.75">
      <c r="C239" s="8" t="s">
        <v>371</v>
      </c>
      <c r="D239" s="49"/>
      <c r="E239" s="10"/>
      <c r="F239" s="152">
        <v>1.6</v>
      </c>
      <c r="G239" s="92"/>
      <c r="H239" s="153"/>
      <c r="I239" s="152">
        <v>0.083</v>
      </c>
      <c r="J239" s="92"/>
      <c r="K239" s="154"/>
      <c r="L239" s="8" t="s">
        <v>18</v>
      </c>
      <c r="M239" s="49"/>
      <c r="N239" s="14"/>
      <c r="O239" s="128" t="s">
        <v>566</v>
      </c>
    </row>
    <row r="240" spans="3:15" ht="12.75">
      <c r="C240" s="8" t="s">
        <v>280</v>
      </c>
      <c r="D240" s="49"/>
      <c r="E240" s="10"/>
      <c r="F240" s="152">
        <v>128.2</v>
      </c>
      <c r="G240" s="92"/>
      <c r="H240" s="153"/>
      <c r="I240" s="152">
        <v>6.31</v>
      </c>
      <c r="J240" s="92"/>
      <c r="K240" s="154"/>
      <c r="L240" s="8" t="s">
        <v>18</v>
      </c>
      <c r="M240" s="49"/>
      <c r="N240" s="14"/>
      <c r="O240" s="128" t="s">
        <v>175</v>
      </c>
    </row>
    <row r="241" spans="3:15" ht="12.75">
      <c r="C241" s="8" t="s">
        <v>221</v>
      </c>
      <c r="D241" s="49"/>
      <c r="E241" s="10"/>
      <c r="F241" s="152">
        <v>0.24</v>
      </c>
      <c r="G241" s="92"/>
      <c r="H241" s="153"/>
      <c r="I241" s="152">
        <v>0.01</v>
      </c>
      <c r="J241" s="92"/>
      <c r="K241" s="154"/>
      <c r="L241" s="8" t="s">
        <v>18</v>
      </c>
      <c r="M241" s="49"/>
      <c r="N241" s="14"/>
      <c r="O241" s="128" t="s">
        <v>245</v>
      </c>
    </row>
    <row r="242" spans="3:15" ht="12.75">
      <c r="C242" s="8" t="s">
        <v>205</v>
      </c>
      <c r="D242" s="49"/>
      <c r="E242" s="10"/>
      <c r="F242" s="152">
        <v>1.4</v>
      </c>
      <c r="G242" s="92"/>
      <c r="H242" s="153"/>
      <c r="I242" s="152">
        <v>0.12</v>
      </c>
      <c r="J242" s="92"/>
      <c r="K242" s="154"/>
      <c r="L242" s="8" t="s">
        <v>18</v>
      </c>
      <c r="M242" s="49"/>
      <c r="N242" s="14"/>
      <c r="O242" s="128" t="s">
        <v>265</v>
      </c>
    </row>
    <row r="243" spans="3:15" ht="12.75">
      <c r="C243" s="8" t="s">
        <v>484</v>
      </c>
      <c r="D243" s="49"/>
      <c r="E243" s="10"/>
      <c r="F243" s="138">
        <v>3710</v>
      </c>
      <c r="G243" s="49"/>
      <c r="H243" s="10"/>
      <c r="I243" s="138">
        <v>228</v>
      </c>
      <c r="J243" s="49"/>
      <c r="K243" s="14"/>
      <c r="L243" s="8" t="s">
        <v>18</v>
      </c>
      <c r="M243" s="49"/>
      <c r="N243" s="14"/>
      <c r="O243" s="128" t="s">
        <v>94</v>
      </c>
    </row>
    <row r="244" spans="3:15" ht="12.75">
      <c r="C244" s="8" t="s">
        <v>236</v>
      </c>
      <c r="D244" s="49"/>
      <c r="E244" s="10"/>
      <c r="F244" s="152">
        <v>7.2</v>
      </c>
      <c r="G244" s="92"/>
      <c r="H244" s="153"/>
      <c r="I244" s="152">
        <v>0.52</v>
      </c>
      <c r="J244" s="92"/>
      <c r="K244" s="154"/>
      <c r="L244" s="8" t="s">
        <v>18</v>
      </c>
      <c r="M244" s="49"/>
      <c r="N244" s="14"/>
      <c r="O244" s="128" t="s">
        <v>352</v>
      </c>
    </row>
    <row r="245" spans="3:15" ht="12.75">
      <c r="C245" s="8" t="s">
        <v>339</v>
      </c>
      <c r="D245" s="49"/>
      <c r="E245" s="10"/>
      <c r="F245" s="152">
        <v>0.72</v>
      </c>
      <c r="G245" s="92"/>
      <c r="H245" s="153"/>
      <c r="I245" s="152">
        <v>0.03</v>
      </c>
      <c r="J245" s="92"/>
      <c r="K245" s="154"/>
      <c r="L245" s="8" t="s">
        <v>18</v>
      </c>
      <c r="M245" s="49"/>
      <c r="N245" s="14"/>
      <c r="O245" s="128" t="s">
        <v>352</v>
      </c>
    </row>
    <row r="246" spans="3:15" ht="12.75">
      <c r="C246" s="8" t="s">
        <v>315</v>
      </c>
      <c r="D246" s="49"/>
      <c r="E246" s="10"/>
      <c r="F246" s="152">
        <v>70</v>
      </c>
      <c r="G246" s="92"/>
      <c r="H246" s="154"/>
      <c r="I246" s="8" t="s">
        <v>18</v>
      </c>
      <c r="J246" s="49"/>
      <c r="K246" s="14"/>
      <c r="L246" s="8" t="s">
        <v>18</v>
      </c>
      <c r="M246" s="49"/>
      <c r="N246" s="14"/>
      <c r="O246" s="128" t="s">
        <v>265</v>
      </c>
    </row>
    <row r="247" spans="3:15" ht="12.75">
      <c r="C247" s="8" t="s">
        <v>57</v>
      </c>
      <c r="D247" s="49"/>
      <c r="E247" s="10"/>
      <c r="F247" s="152">
        <v>0.01</v>
      </c>
      <c r="G247" s="92"/>
      <c r="H247" s="153"/>
      <c r="I247" s="152">
        <v>0.001</v>
      </c>
      <c r="J247" s="92"/>
      <c r="K247" s="154"/>
      <c r="L247" s="8" t="s">
        <v>18</v>
      </c>
      <c r="M247" s="49"/>
      <c r="N247" s="49"/>
      <c r="O247" s="7"/>
    </row>
    <row r="248" spans="3:15" ht="12.75">
      <c r="C248" s="8" t="s">
        <v>88</v>
      </c>
      <c r="D248" s="49"/>
      <c r="E248" s="10"/>
      <c r="F248" s="152">
        <v>52</v>
      </c>
      <c r="G248" s="92"/>
      <c r="H248" s="154"/>
      <c r="I248" s="8" t="s">
        <v>18</v>
      </c>
      <c r="J248" s="49"/>
      <c r="K248" s="14"/>
      <c r="L248" s="8" t="s">
        <v>18</v>
      </c>
      <c r="M248" s="49"/>
      <c r="N248" s="14"/>
      <c r="O248" s="128" t="s">
        <v>209</v>
      </c>
    </row>
    <row r="249" spans="3:15" ht="12.75">
      <c r="C249" s="8" t="s">
        <v>370</v>
      </c>
      <c r="D249" s="49"/>
      <c r="E249" s="10"/>
      <c r="F249" s="152">
        <v>50</v>
      </c>
      <c r="G249" s="92"/>
      <c r="H249" s="153"/>
      <c r="I249" s="152">
        <v>5.35</v>
      </c>
      <c r="J249" s="92"/>
      <c r="K249" s="154"/>
      <c r="L249" s="8" t="s">
        <v>18</v>
      </c>
      <c r="M249" s="49"/>
      <c r="N249" s="14"/>
      <c r="O249" s="128" t="s">
        <v>265</v>
      </c>
    </row>
    <row r="250" spans="3:15" ht="12.75">
      <c r="C250" s="8" t="s">
        <v>404</v>
      </c>
      <c r="D250" s="49"/>
      <c r="E250" s="10"/>
      <c r="F250" s="138">
        <v>1470</v>
      </c>
      <c r="G250" s="49"/>
      <c r="H250" s="10"/>
      <c r="I250" s="152">
        <v>84</v>
      </c>
      <c r="J250" s="92"/>
      <c r="K250" s="154"/>
      <c r="L250" s="8" t="s">
        <v>18</v>
      </c>
      <c r="M250" s="49"/>
      <c r="N250" s="14"/>
      <c r="O250" s="128" t="s">
        <v>94</v>
      </c>
    </row>
    <row r="251" spans="3:15" ht="12.75">
      <c r="C251" s="8" t="s">
        <v>260</v>
      </c>
      <c r="D251" s="49"/>
      <c r="E251" s="10"/>
      <c r="F251" s="138">
        <v>1610</v>
      </c>
      <c r="G251" s="49"/>
      <c r="H251" s="10"/>
      <c r="I251" s="152">
        <v>97.2</v>
      </c>
      <c r="J251" s="92"/>
      <c r="K251" s="154"/>
      <c r="L251" s="8" t="s">
        <v>18</v>
      </c>
      <c r="M251" s="49"/>
      <c r="N251" s="14"/>
      <c r="O251" s="128" t="s">
        <v>94</v>
      </c>
    </row>
    <row r="252" spans="3:15" ht="12.75">
      <c r="C252" s="121" t="s">
        <v>452</v>
      </c>
      <c r="D252" s="163"/>
      <c r="E252" s="163"/>
      <c r="F252" s="7"/>
      <c r="G252" s="7"/>
      <c r="H252" s="7"/>
      <c r="I252" s="7"/>
      <c r="J252" s="7"/>
      <c r="K252" s="7"/>
      <c r="L252" s="7"/>
      <c r="M252" s="7"/>
      <c r="N252" s="7"/>
      <c r="O252" s="7"/>
    </row>
    <row r="253" spans="3:15" ht="12.75" customHeight="1">
      <c r="C253" s="49" t="s">
        <v>73</v>
      </c>
      <c r="D253" s="49"/>
      <c r="E253" s="49"/>
      <c r="F253" s="92">
        <v>70</v>
      </c>
      <c r="G253" s="92"/>
      <c r="H253" s="92"/>
      <c r="I253" s="92">
        <v>2.42</v>
      </c>
      <c r="J253" s="92"/>
      <c r="K253" s="92"/>
      <c r="L253" s="92">
        <v>2.91</v>
      </c>
      <c r="M253" s="92"/>
      <c r="N253" s="92"/>
      <c r="O253" s="61" t="s">
        <v>567</v>
      </c>
    </row>
    <row r="254" spans="3:15" ht="12.75">
      <c r="C254" s="8" t="s">
        <v>151</v>
      </c>
      <c r="D254" s="49"/>
      <c r="E254" s="14"/>
      <c r="F254" s="8" t="s">
        <v>390</v>
      </c>
      <c r="G254" s="49"/>
      <c r="H254" s="14"/>
      <c r="I254" s="8" t="s">
        <v>5</v>
      </c>
      <c r="J254" s="49"/>
      <c r="K254" s="10"/>
      <c r="L254" s="152">
        <v>0.44</v>
      </c>
      <c r="M254" s="92"/>
      <c r="N254" s="154"/>
      <c r="O254" s="128" t="s">
        <v>104</v>
      </c>
    </row>
    <row r="255" spans="3:15" ht="12.75">
      <c r="C255" s="8" t="s">
        <v>287</v>
      </c>
      <c r="D255" s="49"/>
      <c r="E255" s="14"/>
      <c r="F255" s="8" t="s">
        <v>277</v>
      </c>
      <c r="G255" s="49"/>
      <c r="H255" s="14"/>
      <c r="I255" s="8" t="s">
        <v>113</v>
      </c>
      <c r="J255" s="49"/>
      <c r="K255" s="10"/>
      <c r="L255" s="152">
        <v>0.87</v>
      </c>
      <c r="M255" s="92"/>
      <c r="N255" s="154"/>
      <c r="O255" s="128" t="s">
        <v>328</v>
      </c>
    </row>
    <row r="256" spans="3:15" ht="12.75">
      <c r="C256" s="8" t="s">
        <v>102</v>
      </c>
      <c r="D256" s="49"/>
      <c r="E256" s="14"/>
      <c r="F256" s="8" t="s">
        <v>98</v>
      </c>
      <c r="G256" s="49"/>
      <c r="H256" s="14"/>
      <c r="I256" s="8" t="s">
        <v>122</v>
      </c>
      <c r="J256" s="49"/>
      <c r="K256" s="10"/>
      <c r="L256" s="152">
        <v>1.31</v>
      </c>
      <c r="M256" s="92"/>
      <c r="N256" s="154"/>
      <c r="O256" s="128" t="s">
        <v>403</v>
      </c>
    </row>
    <row r="257" spans="3:15" ht="12.75">
      <c r="C257" s="8" t="s">
        <v>197</v>
      </c>
      <c r="D257" s="49"/>
      <c r="E257" s="10"/>
      <c r="F257" s="152">
        <v>59</v>
      </c>
      <c r="G257" s="92"/>
      <c r="H257" s="153"/>
      <c r="I257" s="152">
        <v>2.12</v>
      </c>
      <c r="J257" s="92"/>
      <c r="K257" s="153"/>
      <c r="L257" s="152">
        <v>2.54</v>
      </c>
      <c r="M257" s="92"/>
      <c r="N257" s="154"/>
      <c r="O257" s="128" t="s">
        <v>568</v>
      </c>
    </row>
    <row r="258" spans="3:15" ht="12.75" customHeight="1">
      <c r="C258" s="49" t="s">
        <v>440</v>
      </c>
      <c r="D258" s="49"/>
      <c r="E258" s="49"/>
      <c r="F258" s="92">
        <v>97</v>
      </c>
      <c r="G258" s="92"/>
      <c r="H258" s="92"/>
      <c r="I258" s="92">
        <v>3.13</v>
      </c>
      <c r="J258" s="92"/>
      <c r="K258" s="92"/>
      <c r="L258" s="92">
        <v>3.76</v>
      </c>
      <c r="M258" s="92"/>
      <c r="N258" s="154"/>
      <c r="O258" s="123" t="s">
        <v>569</v>
      </c>
    </row>
    <row r="259" spans="3:15" ht="12.75">
      <c r="C259" s="121" t="s">
        <v>455</v>
      </c>
      <c r="D259" s="163"/>
      <c r="E259" s="163"/>
      <c r="F259" s="7"/>
      <c r="G259" s="7"/>
      <c r="H259" s="7"/>
      <c r="I259" s="7"/>
      <c r="J259" s="7"/>
      <c r="K259" s="7"/>
      <c r="L259" s="7"/>
      <c r="M259" s="7"/>
      <c r="N259" s="7"/>
      <c r="O259" s="7"/>
    </row>
    <row r="260" spans="3:15" ht="12.75" customHeight="1">
      <c r="C260" s="49" t="s">
        <v>571</v>
      </c>
      <c r="D260" s="49"/>
      <c r="E260" s="49"/>
      <c r="F260" s="49">
        <v>24.8</v>
      </c>
      <c r="G260" s="49"/>
      <c r="H260" s="49"/>
      <c r="I260" s="49">
        <v>1.29</v>
      </c>
      <c r="J260" s="49"/>
      <c r="K260" s="49"/>
      <c r="L260" s="49" t="s">
        <v>18</v>
      </c>
      <c r="M260" s="49"/>
      <c r="N260" s="49"/>
      <c r="O260" s="61" t="s">
        <v>570</v>
      </c>
    </row>
    <row r="261" spans="3:15" ht="12.75">
      <c r="C261" s="8" t="s">
        <v>182</v>
      </c>
      <c r="D261" s="49"/>
      <c r="E261" s="10"/>
      <c r="F261" s="138">
        <v>28.2</v>
      </c>
      <c r="G261" s="49"/>
      <c r="H261" s="10"/>
      <c r="I261" s="138">
        <v>1.49</v>
      </c>
      <c r="J261" s="49"/>
      <c r="K261" s="14"/>
      <c r="L261" s="8" t="s">
        <v>18</v>
      </c>
      <c r="M261" s="49"/>
      <c r="N261" s="14"/>
      <c r="O261" s="128" t="s">
        <v>212</v>
      </c>
    </row>
    <row r="262" spans="3:15" ht="12.75">
      <c r="C262" s="8" t="s">
        <v>685</v>
      </c>
      <c r="D262" s="49"/>
      <c r="E262" s="10"/>
      <c r="F262" s="138">
        <v>70.5</v>
      </c>
      <c r="G262" s="49"/>
      <c r="H262" s="10"/>
      <c r="I262" s="138">
        <v>3.73</v>
      </c>
      <c r="J262" s="49"/>
      <c r="K262" s="14"/>
      <c r="L262" s="8" t="s">
        <v>18</v>
      </c>
      <c r="M262" s="49"/>
      <c r="N262" s="14"/>
      <c r="O262" s="128" t="s">
        <v>324</v>
      </c>
    </row>
    <row r="263" spans="3:15" ht="12.75">
      <c r="C263" s="8" t="s">
        <v>208</v>
      </c>
      <c r="D263" s="49"/>
      <c r="E263" s="10"/>
      <c r="F263" s="138">
        <v>36.4</v>
      </c>
      <c r="G263" s="49"/>
      <c r="H263" s="10"/>
      <c r="I263" s="138">
        <v>1.93</v>
      </c>
      <c r="J263" s="49"/>
      <c r="K263" s="14"/>
      <c r="L263" s="8" t="s">
        <v>18</v>
      </c>
      <c r="M263" s="49"/>
      <c r="N263" s="14"/>
      <c r="O263" s="128" t="s">
        <v>226</v>
      </c>
    </row>
    <row r="264" spans="3:15" ht="12.75">
      <c r="C264" s="121" t="s">
        <v>435</v>
      </c>
      <c r="D264" s="163"/>
      <c r="E264" s="163"/>
      <c r="F264" s="7"/>
      <c r="G264" s="7"/>
      <c r="H264" s="7"/>
      <c r="I264" s="7"/>
      <c r="J264" s="7"/>
      <c r="K264" s="7"/>
      <c r="L264" s="7"/>
      <c r="M264" s="7"/>
      <c r="N264" s="7"/>
      <c r="O264" s="7"/>
    </row>
    <row r="265" spans="3:15" ht="12.75" customHeight="1">
      <c r="C265" s="49" t="s">
        <v>475</v>
      </c>
      <c r="D265" s="49"/>
      <c r="E265" s="49"/>
      <c r="F265" s="49">
        <v>1.8</v>
      </c>
      <c r="G265" s="49"/>
      <c r="H265" s="49"/>
      <c r="I265" s="49">
        <v>0.12</v>
      </c>
      <c r="J265" s="49"/>
      <c r="K265" s="49"/>
      <c r="L265" s="49">
        <v>0.13</v>
      </c>
      <c r="M265" s="49"/>
      <c r="N265" s="14"/>
      <c r="O265" s="123" t="s">
        <v>572</v>
      </c>
    </row>
    <row r="266" spans="3:15" ht="12.75" customHeight="1">
      <c r="C266" s="49" t="s">
        <v>251</v>
      </c>
      <c r="D266" s="49"/>
      <c r="E266" s="49"/>
      <c r="F266" s="49">
        <v>6.75</v>
      </c>
      <c r="G266" s="49"/>
      <c r="H266" s="49"/>
      <c r="I266" s="49">
        <v>0.38</v>
      </c>
      <c r="J266" s="49"/>
      <c r="K266" s="49"/>
      <c r="L266" s="49">
        <v>0.39</v>
      </c>
      <c r="M266" s="49"/>
      <c r="N266" s="49"/>
      <c r="O266" s="61" t="s">
        <v>573</v>
      </c>
    </row>
    <row r="267" spans="3:15" ht="12.75">
      <c r="C267" s="121" t="s">
        <v>323</v>
      </c>
      <c r="D267" s="163"/>
      <c r="E267" s="169"/>
      <c r="F267" s="128" t="s">
        <v>351</v>
      </c>
      <c r="G267" s="52"/>
      <c r="H267" s="52"/>
      <c r="I267" s="52"/>
      <c r="J267" s="52"/>
      <c r="K267" s="52"/>
      <c r="L267" s="52"/>
      <c r="M267" s="52"/>
      <c r="N267" s="52"/>
      <c r="O267" s="52"/>
    </row>
    <row r="268" spans="3:15" ht="12.75" customHeight="1">
      <c r="C268" s="49" t="s">
        <v>686</v>
      </c>
      <c r="D268" s="49"/>
      <c r="E268" s="49"/>
      <c r="F268" s="49">
        <v>80.5</v>
      </c>
      <c r="G268" s="49"/>
      <c r="H268" s="49"/>
      <c r="I268" s="49">
        <v>2.73</v>
      </c>
      <c r="J268" s="49"/>
      <c r="K268" s="49"/>
      <c r="L268" s="49">
        <v>3.31</v>
      </c>
      <c r="M268" s="49"/>
      <c r="N268" s="14"/>
      <c r="O268" s="123" t="s">
        <v>574</v>
      </c>
    </row>
    <row r="269" spans="3:15" ht="12.75">
      <c r="C269" s="8" t="s">
        <v>402</v>
      </c>
      <c r="D269" s="49"/>
      <c r="E269" s="10"/>
      <c r="F269" s="138">
        <v>95.3</v>
      </c>
      <c r="G269" s="49"/>
      <c r="H269" s="10"/>
      <c r="I269" s="138">
        <v>3.05</v>
      </c>
      <c r="J269" s="49"/>
      <c r="K269" s="10"/>
      <c r="L269" s="138">
        <v>3.76</v>
      </c>
      <c r="M269" s="49"/>
      <c r="N269" s="14"/>
      <c r="O269" s="128" t="s">
        <v>131</v>
      </c>
    </row>
    <row r="270" spans="3:15" ht="12.75" customHeight="1">
      <c r="C270" s="49" t="s">
        <v>387</v>
      </c>
      <c r="D270" s="49"/>
      <c r="E270" s="49"/>
      <c r="F270" s="49">
        <v>83.1</v>
      </c>
      <c r="G270" s="49"/>
      <c r="H270" s="49"/>
      <c r="I270" s="49">
        <v>2.04</v>
      </c>
      <c r="J270" s="49"/>
      <c r="K270" s="49"/>
      <c r="L270" s="49">
        <v>2.54</v>
      </c>
      <c r="M270" s="49"/>
      <c r="N270" s="14"/>
      <c r="O270" s="123" t="s">
        <v>575</v>
      </c>
    </row>
    <row r="271" spans="3:15" ht="12.75" customHeight="1">
      <c r="C271" s="49" t="s">
        <v>589</v>
      </c>
      <c r="D271" s="49"/>
      <c r="E271" s="49"/>
      <c r="F271" s="49">
        <v>76.7</v>
      </c>
      <c r="G271" s="49"/>
      <c r="H271" s="49"/>
      <c r="I271" s="49">
        <v>1.57</v>
      </c>
      <c r="J271" s="49"/>
      <c r="K271" s="49"/>
      <c r="L271" s="49">
        <v>1.93</v>
      </c>
      <c r="M271" s="49"/>
      <c r="N271" s="49"/>
      <c r="O271" s="61" t="s">
        <v>576</v>
      </c>
    </row>
    <row r="272" spans="3:15" ht="12.75">
      <c r="C272" s="49" t="s">
        <v>37</v>
      </c>
      <c r="D272" s="49"/>
      <c r="E272" s="10"/>
      <c r="F272" s="138">
        <v>84.4</v>
      </c>
      <c r="G272" s="49"/>
      <c r="H272" s="10"/>
      <c r="I272" s="138">
        <v>2.02</v>
      </c>
      <c r="J272" s="49"/>
      <c r="K272" s="10"/>
      <c r="L272" s="138">
        <v>2.52</v>
      </c>
      <c r="M272" s="49"/>
      <c r="N272" s="14"/>
      <c r="O272" s="128" t="s">
        <v>357</v>
      </c>
    </row>
    <row r="273" spans="3:15" ht="12.75" customHeight="1">
      <c r="C273" s="49" t="s">
        <v>590</v>
      </c>
      <c r="D273" s="49"/>
      <c r="E273" s="49"/>
      <c r="F273" s="49">
        <v>78.1</v>
      </c>
      <c r="G273" s="49"/>
      <c r="H273" s="49"/>
      <c r="I273" s="49">
        <v>1.69</v>
      </c>
      <c r="J273" s="49"/>
      <c r="K273" s="49"/>
      <c r="L273" s="49">
        <v>2.08</v>
      </c>
      <c r="M273" s="49"/>
      <c r="N273" s="49"/>
      <c r="O273" s="61" t="s">
        <v>577</v>
      </c>
    </row>
    <row r="274" spans="3:15" ht="12.75">
      <c r="C274" s="8" t="s">
        <v>106</v>
      </c>
      <c r="D274" s="49"/>
      <c r="E274" s="10"/>
      <c r="F274" s="138">
        <v>89.3</v>
      </c>
      <c r="G274" s="49"/>
      <c r="H274" s="10"/>
      <c r="I274" s="138">
        <v>2.13</v>
      </c>
      <c r="J274" s="49"/>
      <c r="K274" s="10"/>
      <c r="L274" s="138">
        <v>2.6</v>
      </c>
      <c r="M274" s="49"/>
      <c r="N274" s="14"/>
      <c r="O274" s="128" t="s">
        <v>159</v>
      </c>
    </row>
    <row r="275" spans="3:15" ht="12.75" customHeight="1">
      <c r="C275" s="49" t="s">
        <v>105</v>
      </c>
      <c r="D275" s="49"/>
      <c r="E275" s="49"/>
      <c r="F275" s="49">
        <v>120.5</v>
      </c>
      <c r="G275" s="49"/>
      <c r="H275" s="49"/>
      <c r="I275" s="49">
        <v>5.47</v>
      </c>
      <c r="J275" s="49"/>
      <c r="K275" s="49"/>
      <c r="L275" s="49">
        <v>9.14</v>
      </c>
      <c r="M275" s="49"/>
      <c r="N275" s="14"/>
      <c r="O275" s="123" t="s">
        <v>578</v>
      </c>
    </row>
    <row r="276" spans="3:15" ht="12.75" customHeight="1">
      <c r="C276" s="49" t="s">
        <v>50</v>
      </c>
      <c r="D276" s="49"/>
      <c r="E276" s="49"/>
      <c r="F276" s="49">
        <v>138.6</v>
      </c>
      <c r="G276" s="49"/>
      <c r="H276" s="49"/>
      <c r="I276" s="49">
        <v>6.54</v>
      </c>
      <c r="J276" s="49"/>
      <c r="K276" s="49"/>
      <c r="L276" s="49">
        <v>7.92</v>
      </c>
      <c r="M276" s="49"/>
      <c r="N276" s="49"/>
      <c r="O276" s="61" t="s">
        <v>579</v>
      </c>
    </row>
    <row r="277" spans="3:15" ht="12.75">
      <c r="C277" s="8" t="s">
        <v>150</v>
      </c>
      <c r="D277" s="49"/>
      <c r="E277" s="10"/>
      <c r="F277" s="138">
        <v>112.9</v>
      </c>
      <c r="G277" s="49"/>
      <c r="H277" s="10"/>
      <c r="I277" s="138">
        <v>6.03</v>
      </c>
      <c r="J277" s="49"/>
      <c r="K277" s="10"/>
      <c r="L277" s="138">
        <v>7.62</v>
      </c>
      <c r="M277" s="49"/>
      <c r="N277" s="49"/>
      <c r="O277" s="52" t="s">
        <v>580</v>
      </c>
    </row>
    <row r="278" spans="3:15" ht="12.75">
      <c r="C278" s="8" t="s">
        <v>284</v>
      </c>
      <c r="D278" s="49"/>
      <c r="E278" s="10"/>
      <c r="F278" s="138">
        <v>99.2</v>
      </c>
      <c r="G278" s="49"/>
      <c r="H278" s="10"/>
      <c r="I278" s="138">
        <v>2.97</v>
      </c>
      <c r="J278" s="49"/>
      <c r="K278" s="10"/>
      <c r="L278" s="138">
        <v>3.43</v>
      </c>
      <c r="M278" s="49"/>
      <c r="N278" s="14"/>
      <c r="O278" s="128" t="s">
        <v>487</v>
      </c>
    </row>
    <row r="279" spans="3:15" ht="12.75" customHeight="1">
      <c r="C279" s="49" t="s">
        <v>254</v>
      </c>
      <c r="D279" s="49"/>
      <c r="E279" s="49"/>
      <c r="F279" s="49">
        <v>115.1</v>
      </c>
      <c r="G279" s="49"/>
      <c r="H279" s="49"/>
      <c r="I279" s="49">
        <v>3.93</v>
      </c>
      <c r="J279" s="49"/>
      <c r="K279" s="49"/>
      <c r="L279" s="49">
        <v>4.49</v>
      </c>
      <c r="M279" s="49"/>
      <c r="N279" s="14"/>
      <c r="O279" s="123" t="s">
        <v>581</v>
      </c>
    </row>
    <row r="280" spans="3:15" ht="12.75">
      <c r="C280" s="8" t="s">
        <v>109</v>
      </c>
      <c r="D280" s="49"/>
      <c r="E280" s="10"/>
      <c r="F280" s="138">
        <v>88.6</v>
      </c>
      <c r="G280" s="49"/>
      <c r="H280" s="10"/>
      <c r="I280" s="138">
        <v>2.55</v>
      </c>
      <c r="J280" s="49"/>
      <c r="K280" s="10"/>
      <c r="L280" s="138">
        <v>3.29</v>
      </c>
      <c r="M280" s="49"/>
      <c r="N280" s="14"/>
      <c r="O280" s="128" t="s">
        <v>263</v>
      </c>
    </row>
    <row r="281" spans="3:15" ht="12.75">
      <c r="C281" s="8" t="s">
        <v>479</v>
      </c>
      <c r="D281" s="49"/>
      <c r="E281" s="10"/>
      <c r="F281" s="138">
        <v>86.4</v>
      </c>
      <c r="G281" s="49"/>
      <c r="H281" s="10"/>
      <c r="I281" s="138">
        <v>2.71</v>
      </c>
      <c r="J281" s="49"/>
      <c r="K281" s="10"/>
      <c r="L281" s="138">
        <v>3.43</v>
      </c>
      <c r="M281" s="49"/>
      <c r="N281" s="14"/>
      <c r="O281" s="128" t="s">
        <v>49</v>
      </c>
    </row>
    <row r="282" spans="3:15" ht="12.75">
      <c r="C282" s="8" t="s">
        <v>34</v>
      </c>
      <c r="D282" s="49"/>
      <c r="E282" s="10"/>
      <c r="F282" s="138">
        <v>87.4</v>
      </c>
      <c r="G282" s="49"/>
      <c r="H282" s="10"/>
      <c r="I282" s="138">
        <v>2.76</v>
      </c>
      <c r="J282" s="49"/>
      <c r="K282" s="10"/>
      <c r="L282" s="138">
        <v>3.42</v>
      </c>
      <c r="M282" s="49"/>
      <c r="N282" s="14"/>
      <c r="O282" s="128" t="s">
        <v>225</v>
      </c>
    </row>
    <row r="283" spans="3:15" ht="12.75">
      <c r="C283" s="8" t="s">
        <v>257</v>
      </c>
      <c r="D283" s="49"/>
      <c r="E283" s="10"/>
      <c r="F283" s="138">
        <v>109.2</v>
      </c>
      <c r="G283" s="49"/>
      <c r="H283" s="10"/>
      <c r="I283" s="138">
        <v>3.45</v>
      </c>
      <c r="J283" s="49"/>
      <c r="K283" s="10"/>
      <c r="L283" s="138">
        <v>4.39</v>
      </c>
      <c r="M283" s="49"/>
      <c r="N283" s="14"/>
      <c r="O283" s="128" t="s">
        <v>93</v>
      </c>
    </row>
    <row r="284" spans="3:15" ht="12.75" customHeight="1">
      <c r="C284" s="49" t="s">
        <v>307</v>
      </c>
      <c r="D284" s="49"/>
      <c r="E284" s="49"/>
      <c r="F284" s="49">
        <v>102.1</v>
      </c>
      <c r="G284" s="49"/>
      <c r="H284" s="49"/>
      <c r="I284" s="49">
        <v>4.06</v>
      </c>
      <c r="J284" s="49"/>
      <c r="K284" s="49"/>
      <c r="L284" s="49">
        <v>4.84</v>
      </c>
      <c r="M284" s="49"/>
      <c r="N284" s="49"/>
      <c r="O284" s="61" t="s">
        <v>582</v>
      </c>
    </row>
    <row r="285" spans="3:15" ht="12.75" customHeight="1">
      <c r="C285" s="49" t="s">
        <v>127</v>
      </c>
      <c r="D285" s="49"/>
      <c r="E285" s="49"/>
      <c r="F285" s="49">
        <v>101.5</v>
      </c>
      <c r="G285" s="49"/>
      <c r="H285" s="49"/>
      <c r="I285" s="49">
        <v>3.48</v>
      </c>
      <c r="J285" s="49"/>
      <c r="K285" s="49"/>
      <c r="L285" s="49">
        <v>4.26</v>
      </c>
      <c r="M285" s="49"/>
      <c r="N285" s="49"/>
      <c r="O285" s="61" t="s">
        <v>583</v>
      </c>
    </row>
    <row r="286" spans="3:15" ht="12.75" customHeight="1">
      <c r="C286" s="49" t="s">
        <v>12</v>
      </c>
      <c r="D286" s="49"/>
      <c r="E286" s="49"/>
      <c r="F286" s="49">
        <v>77.2</v>
      </c>
      <c r="G286" s="49"/>
      <c r="H286" s="49"/>
      <c r="I286" s="49">
        <v>2.61</v>
      </c>
      <c r="J286" s="49"/>
      <c r="K286" s="49"/>
      <c r="L286" s="49">
        <v>3.1</v>
      </c>
      <c r="M286" s="49"/>
      <c r="N286" s="14"/>
      <c r="O286" s="123" t="s">
        <v>584</v>
      </c>
    </row>
    <row r="287" spans="3:15" ht="12.75" customHeight="1">
      <c r="C287" s="49" t="s">
        <v>103</v>
      </c>
      <c r="D287" s="49"/>
      <c r="E287" s="49"/>
      <c r="F287" s="49">
        <v>67.5</v>
      </c>
      <c r="G287" s="49"/>
      <c r="H287" s="49"/>
      <c r="I287" s="49">
        <v>2.56</v>
      </c>
      <c r="J287" s="49"/>
      <c r="K287" s="49"/>
      <c r="L287" s="49">
        <v>3.23</v>
      </c>
      <c r="M287" s="49"/>
      <c r="N287" s="14"/>
      <c r="O287" s="123" t="s">
        <v>585</v>
      </c>
    </row>
    <row r="288" spans="3:15" ht="12" customHeight="1">
      <c r="C288" s="49" t="s">
        <v>66</v>
      </c>
      <c r="D288" s="49"/>
      <c r="E288" s="49"/>
      <c r="F288" s="49">
        <v>68.6</v>
      </c>
      <c r="G288" s="49"/>
      <c r="H288" s="49"/>
      <c r="I288" s="49">
        <v>2.61</v>
      </c>
      <c r="J288" s="49"/>
      <c r="K288" s="49"/>
      <c r="L288" s="49">
        <v>3.19</v>
      </c>
      <c r="M288" s="49"/>
      <c r="N288" s="14"/>
      <c r="O288" s="123" t="s">
        <v>586</v>
      </c>
    </row>
    <row r="289" spans="3:15" ht="12.75" customHeight="1">
      <c r="C289" s="49" t="s">
        <v>301</v>
      </c>
      <c r="D289" s="49"/>
      <c r="E289" s="49"/>
      <c r="F289" s="49">
        <v>95.1</v>
      </c>
      <c r="G289" s="49"/>
      <c r="H289" s="49"/>
      <c r="I289" s="49">
        <v>2.69</v>
      </c>
      <c r="J289" s="49"/>
      <c r="K289" s="49"/>
      <c r="L289" s="49">
        <v>3.3</v>
      </c>
      <c r="M289" s="49"/>
      <c r="N289" s="14"/>
      <c r="O289" s="123" t="s">
        <v>587</v>
      </c>
    </row>
    <row r="290" spans="1:15" ht="12.75">
      <c r="A290" s="207"/>
      <c r="C290" s="8" t="s">
        <v>434</v>
      </c>
      <c r="D290" s="49"/>
      <c r="E290" s="10"/>
      <c r="F290" s="138">
        <v>69.4</v>
      </c>
      <c r="G290" s="49"/>
      <c r="H290" s="10"/>
      <c r="I290" s="138">
        <v>2.57</v>
      </c>
      <c r="J290" s="49"/>
      <c r="K290" s="10"/>
      <c r="L290" s="138">
        <v>3.16</v>
      </c>
      <c r="M290" s="49"/>
      <c r="N290" s="14"/>
      <c r="O290" s="128" t="s">
        <v>394</v>
      </c>
    </row>
    <row r="291" spans="1:15" ht="12.75">
      <c r="A291" s="207"/>
      <c r="C291" s="121" t="s">
        <v>75</v>
      </c>
      <c r="D291" s="163"/>
      <c r="E291" s="163"/>
      <c r="F291" s="7"/>
      <c r="G291" s="7"/>
      <c r="H291" s="7"/>
      <c r="I291" s="7"/>
      <c r="J291" s="7"/>
      <c r="K291" s="7"/>
      <c r="L291" s="7"/>
      <c r="M291" s="7"/>
      <c r="N291" s="7"/>
      <c r="O291" s="7"/>
    </row>
    <row r="292" spans="1:15" ht="12.75">
      <c r="A292" s="207"/>
      <c r="C292" s="8" t="s">
        <v>687</v>
      </c>
      <c r="D292" s="49"/>
      <c r="E292" s="10"/>
      <c r="F292" s="138">
        <v>91</v>
      </c>
      <c r="G292" s="49"/>
      <c r="H292" s="10"/>
      <c r="I292" s="138">
        <v>2.66</v>
      </c>
      <c r="J292" s="49"/>
      <c r="K292" s="10"/>
      <c r="L292" s="138">
        <v>2.85</v>
      </c>
      <c r="M292" s="49"/>
      <c r="N292" s="14"/>
      <c r="O292" s="128" t="s">
        <v>486</v>
      </c>
    </row>
    <row r="293" spans="1:15" ht="12.75">
      <c r="A293" s="207"/>
      <c r="C293" s="121" t="s">
        <v>397</v>
      </c>
      <c r="D293" s="163"/>
      <c r="E293" s="163"/>
      <c r="F293" s="7"/>
      <c r="G293" s="7"/>
      <c r="H293" s="7"/>
      <c r="I293" s="7"/>
      <c r="J293" s="7"/>
      <c r="K293" s="7"/>
      <c r="L293" s="7"/>
      <c r="M293" s="7"/>
      <c r="N293" s="7"/>
      <c r="O293" s="7"/>
    </row>
    <row r="294" spans="1:15" ht="12.75">
      <c r="A294" s="207"/>
      <c r="C294" s="8" t="s">
        <v>688</v>
      </c>
      <c r="D294" s="49"/>
      <c r="E294" s="10"/>
      <c r="F294" s="138">
        <v>0.081</v>
      </c>
      <c r="G294" s="49"/>
      <c r="H294" s="10"/>
      <c r="I294" s="138">
        <v>0.0048</v>
      </c>
      <c r="J294" s="49"/>
      <c r="K294" s="10"/>
      <c r="L294" s="138">
        <v>0.0051</v>
      </c>
      <c r="M294" s="49"/>
      <c r="N294" s="14"/>
      <c r="O294" s="128" t="s">
        <v>217</v>
      </c>
    </row>
    <row r="295" spans="1:15" ht="12.75">
      <c r="A295" s="207"/>
      <c r="C295" s="121" t="s">
        <v>689</v>
      </c>
      <c r="D295" s="163"/>
      <c r="E295" s="163"/>
      <c r="F295" s="7"/>
      <c r="G295" s="7"/>
      <c r="H295" s="7"/>
      <c r="I295" s="7"/>
      <c r="J295" s="7"/>
      <c r="K295" s="7"/>
      <c r="L295" s="7"/>
      <c r="M295" s="7"/>
      <c r="N295" s="7"/>
      <c r="O295" s="7"/>
    </row>
    <row r="296" spans="1:15" ht="12.75">
      <c r="A296" s="207"/>
      <c r="C296" s="8" t="s">
        <v>138</v>
      </c>
      <c r="D296" s="49"/>
      <c r="E296" s="10"/>
      <c r="F296" s="138">
        <v>137</v>
      </c>
      <c r="G296" s="49"/>
      <c r="H296" s="10"/>
      <c r="I296" s="138">
        <v>5.7</v>
      </c>
      <c r="J296" s="49"/>
      <c r="K296" s="14"/>
      <c r="L296" s="8" t="s">
        <v>18</v>
      </c>
      <c r="M296" s="49"/>
      <c r="N296" s="14"/>
      <c r="O296" s="128" t="s">
        <v>588</v>
      </c>
    </row>
    <row r="297" spans="1:14" ht="12.75">
      <c r="A297" s="207"/>
      <c r="C297" s="8" t="s">
        <v>83</v>
      </c>
      <c r="D297" s="49"/>
      <c r="E297" s="14"/>
      <c r="F297" s="8" t="s">
        <v>121</v>
      </c>
      <c r="G297" s="49"/>
      <c r="H297" s="14"/>
      <c r="I297" s="8" t="s">
        <v>18</v>
      </c>
      <c r="J297" s="49"/>
      <c r="K297" s="14"/>
      <c r="L297" s="8" t="s">
        <v>18</v>
      </c>
      <c r="M297" s="49"/>
      <c r="N297" s="49"/>
    </row>
    <row r="298" spans="1:15" ht="12.75">
      <c r="A298" s="207"/>
      <c r="C298" s="8" t="s">
        <v>142</v>
      </c>
      <c r="D298" s="49"/>
      <c r="E298" s="10"/>
      <c r="F298" s="138">
        <v>97</v>
      </c>
      <c r="G298" s="49"/>
      <c r="H298" s="10"/>
      <c r="I298" s="138">
        <v>4.19</v>
      </c>
      <c r="J298" s="49"/>
      <c r="K298" s="14"/>
      <c r="L298" s="8" t="s">
        <v>18</v>
      </c>
      <c r="M298" s="49"/>
      <c r="N298" s="14"/>
      <c r="O298" s="13" t="s">
        <v>468</v>
      </c>
    </row>
    <row r="299" spans="1:15" ht="12.75">
      <c r="A299" s="207"/>
      <c r="C299" s="8" t="s">
        <v>466</v>
      </c>
      <c r="D299" s="49"/>
      <c r="E299" s="10"/>
      <c r="F299" s="138">
        <v>88</v>
      </c>
      <c r="G299" s="49"/>
      <c r="H299" s="10"/>
      <c r="I299" s="138">
        <v>2.98</v>
      </c>
      <c r="J299" s="49"/>
      <c r="K299" s="14"/>
      <c r="L299" s="8" t="s">
        <v>18</v>
      </c>
      <c r="M299" s="49"/>
      <c r="N299" s="14"/>
      <c r="O299" s="13" t="s">
        <v>149</v>
      </c>
    </row>
    <row r="300" spans="1:15" ht="12.75">
      <c r="A300" s="207"/>
      <c r="C300" s="8" t="s">
        <v>381</v>
      </c>
      <c r="D300" s="49"/>
      <c r="E300" s="10"/>
      <c r="F300" s="138">
        <v>70</v>
      </c>
      <c r="G300" s="49"/>
      <c r="H300" s="10"/>
      <c r="I300" s="138">
        <v>2.76</v>
      </c>
      <c r="J300" s="49"/>
      <c r="K300" s="14"/>
      <c r="L300" s="8" t="s">
        <v>18</v>
      </c>
      <c r="M300" s="49"/>
      <c r="N300" s="14"/>
      <c r="O300" s="13" t="s">
        <v>468</v>
      </c>
    </row>
    <row r="301" spans="1:15" ht="12.75">
      <c r="A301" s="207"/>
      <c r="C301" s="121" t="s">
        <v>82</v>
      </c>
      <c r="D301" s="163"/>
      <c r="E301" s="163"/>
      <c r="F301" s="7"/>
      <c r="G301" s="7"/>
      <c r="H301" s="7"/>
      <c r="I301" s="7"/>
      <c r="J301" s="7"/>
      <c r="K301" s="7"/>
      <c r="L301" s="7"/>
      <c r="M301" s="7"/>
      <c r="N301" s="7"/>
      <c r="O301" s="7"/>
    </row>
    <row r="302" spans="1:14" ht="12.75">
      <c r="A302" s="207"/>
      <c r="C302" s="8" t="s">
        <v>133</v>
      </c>
      <c r="D302" s="49"/>
      <c r="E302" s="10"/>
      <c r="F302" s="138">
        <v>0.45</v>
      </c>
      <c r="G302" s="49"/>
      <c r="H302" s="10"/>
      <c r="I302" s="138">
        <v>0.023</v>
      </c>
      <c r="J302" s="49"/>
      <c r="K302" s="10"/>
      <c r="L302" s="138">
        <v>0.024</v>
      </c>
      <c r="M302" s="49"/>
      <c r="N302" s="49"/>
    </row>
    <row r="303" spans="1:15" ht="12.75">
      <c r="A303" s="207"/>
      <c r="C303" s="8" t="s">
        <v>278</v>
      </c>
      <c r="D303" s="49"/>
      <c r="E303" s="10"/>
      <c r="F303" s="138">
        <v>0.68</v>
      </c>
      <c r="G303" s="49"/>
      <c r="H303" s="10"/>
      <c r="I303" s="138">
        <v>0.06</v>
      </c>
      <c r="J303" s="49"/>
      <c r="K303" s="10"/>
      <c r="L303" s="138">
        <v>0.061</v>
      </c>
      <c r="M303" s="49"/>
      <c r="N303" s="14"/>
      <c r="O303" s="13" t="s">
        <v>262</v>
      </c>
    </row>
    <row r="304" spans="1:15" ht="12.75">
      <c r="A304" s="207"/>
      <c r="C304" s="8" t="s">
        <v>422</v>
      </c>
      <c r="D304" s="49"/>
      <c r="E304" s="10"/>
      <c r="F304" s="138">
        <v>0.83</v>
      </c>
      <c r="G304" s="49"/>
      <c r="H304" s="10"/>
      <c r="I304" s="138">
        <v>0.082</v>
      </c>
      <c r="J304" s="49"/>
      <c r="K304" s="10"/>
      <c r="L304" s="138">
        <v>0.084</v>
      </c>
      <c r="M304" s="49"/>
      <c r="N304" s="14"/>
      <c r="O304" s="13" t="s">
        <v>366</v>
      </c>
    </row>
    <row r="305" spans="1:15" ht="12.75">
      <c r="A305" s="207"/>
      <c r="C305" s="8" t="s">
        <v>470</v>
      </c>
      <c r="D305" s="49"/>
      <c r="E305" s="10"/>
      <c r="F305" s="138">
        <v>0.65</v>
      </c>
      <c r="G305" s="49"/>
      <c r="H305" s="10"/>
      <c r="I305" s="138">
        <v>0.045</v>
      </c>
      <c r="J305" s="49"/>
      <c r="K305" s="10"/>
      <c r="L305" s="138">
        <v>0.047</v>
      </c>
      <c r="M305" s="49"/>
      <c r="N305" s="14"/>
      <c r="O305" s="13" t="s">
        <v>189</v>
      </c>
    </row>
    <row r="306" spans="1:15" ht="12.75">
      <c r="A306" s="207"/>
      <c r="C306" s="8" t="s">
        <v>243</v>
      </c>
      <c r="D306" s="49"/>
      <c r="E306" s="10"/>
      <c r="F306" s="138">
        <v>0.56</v>
      </c>
      <c r="G306" s="49"/>
      <c r="H306" s="10"/>
      <c r="I306" s="138">
        <v>0.039</v>
      </c>
      <c r="J306" s="49"/>
      <c r="K306" s="10"/>
      <c r="L306" s="138">
        <v>0.041</v>
      </c>
      <c r="M306" s="49"/>
      <c r="N306" s="14"/>
      <c r="O306" s="13" t="s">
        <v>42</v>
      </c>
    </row>
    <row r="307" spans="1:15" ht="12.75">
      <c r="A307" s="207"/>
      <c r="C307" s="121" t="s">
        <v>190</v>
      </c>
      <c r="D307" s="163"/>
      <c r="E307" s="169"/>
      <c r="F307" s="128" t="s">
        <v>336</v>
      </c>
      <c r="G307" s="52"/>
      <c r="H307" s="52"/>
      <c r="I307" s="52"/>
      <c r="J307" s="52"/>
      <c r="K307" s="52"/>
      <c r="L307" s="52"/>
      <c r="M307" s="52"/>
      <c r="N307" s="52"/>
      <c r="O307" s="52"/>
    </row>
    <row r="308" spans="1:15" ht="12.75">
      <c r="A308" s="207"/>
      <c r="C308" s="8" t="s">
        <v>444</v>
      </c>
      <c r="D308" s="49"/>
      <c r="E308" s="49"/>
      <c r="F308" s="49"/>
      <c r="G308" s="49"/>
      <c r="H308" s="49"/>
      <c r="I308" s="49"/>
      <c r="J308" s="49"/>
      <c r="K308" s="49"/>
      <c r="L308" s="49"/>
      <c r="M308" s="49"/>
      <c r="N308" s="49"/>
      <c r="O308" s="49"/>
    </row>
    <row r="309" spans="1:15" ht="12.75" customHeight="1">
      <c r="A309" s="207"/>
      <c r="C309" s="49" t="s">
        <v>596</v>
      </c>
      <c r="D309" s="49"/>
      <c r="E309" s="49"/>
      <c r="F309" s="49">
        <v>20.1</v>
      </c>
      <c r="G309" s="49"/>
      <c r="H309" s="49"/>
      <c r="I309" s="49">
        <v>1.37</v>
      </c>
      <c r="J309" s="49"/>
      <c r="K309" s="49"/>
      <c r="L309" s="49">
        <v>1.46</v>
      </c>
      <c r="M309" s="49"/>
      <c r="N309" s="49"/>
      <c r="O309" s="61" t="s">
        <v>591</v>
      </c>
    </row>
    <row r="310" spans="1:15" ht="12.75">
      <c r="A310" s="207"/>
      <c r="C310" s="128" t="s">
        <v>695</v>
      </c>
      <c r="D310" s="7"/>
      <c r="E310" s="164"/>
      <c r="F310" s="141">
        <v>35.4</v>
      </c>
      <c r="G310" s="52"/>
      <c r="H310" s="164"/>
      <c r="I310" s="141">
        <v>2.71</v>
      </c>
      <c r="J310" s="52"/>
      <c r="K310" s="164"/>
      <c r="L310" s="141">
        <v>2.89</v>
      </c>
      <c r="M310" s="52"/>
      <c r="N310" s="142"/>
      <c r="O310" s="9"/>
    </row>
    <row r="311" spans="1:15" ht="12.75" customHeight="1">
      <c r="A311" s="168"/>
      <c r="C311" s="52" t="s">
        <v>696</v>
      </c>
      <c r="D311" s="7"/>
      <c r="E311" s="52"/>
      <c r="F311" s="52">
        <v>9.4</v>
      </c>
      <c r="G311" s="52"/>
      <c r="H311" s="52"/>
      <c r="I311" s="52">
        <v>0.44</v>
      </c>
      <c r="J311" s="52"/>
      <c r="K311" s="52"/>
      <c r="L311" s="52">
        <v>0.47</v>
      </c>
      <c r="M311" s="52"/>
      <c r="N311" s="142"/>
      <c r="O311" s="123" t="s">
        <v>594</v>
      </c>
    </row>
    <row r="312" spans="1:15" ht="12.75">
      <c r="A312" s="168"/>
      <c r="C312" s="8" t="s">
        <v>701</v>
      </c>
      <c r="D312" s="49"/>
      <c r="E312" s="10"/>
      <c r="F312" s="138">
        <v>17.4</v>
      </c>
      <c r="G312" s="49"/>
      <c r="H312" s="10"/>
      <c r="I312" s="138">
        <v>1.31</v>
      </c>
      <c r="J312" s="49"/>
      <c r="K312" s="10"/>
      <c r="L312" s="138">
        <v>1.4</v>
      </c>
      <c r="M312" s="49"/>
      <c r="N312" s="14"/>
      <c r="O312" s="128" t="s">
        <v>595</v>
      </c>
    </row>
    <row r="313" spans="1:15" ht="12.75">
      <c r="A313" s="168"/>
      <c r="C313" s="128" t="s">
        <v>693</v>
      </c>
      <c r="D313" s="7"/>
      <c r="E313" s="164"/>
      <c r="F313" s="141">
        <v>29.2</v>
      </c>
      <c r="G313" s="52"/>
      <c r="H313" s="164"/>
      <c r="I313" s="141">
        <v>2.59</v>
      </c>
      <c r="J313" s="52"/>
      <c r="K313" s="164"/>
      <c r="L313" s="141">
        <v>2.77</v>
      </c>
      <c r="M313" s="52"/>
      <c r="N313" s="52"/>
      <c r="O313" s="2"/>
    </row>
    <row r="314" spans="1:15" ht="12.75">
      <c r="A314" s="168"/>
      <c r="C314" s="128" t="s">
        <v>694</v>
      </c>
      <c r="D314" s="7"/>
      <c r="E314" s="164"/>
      <c r="F314" s="141">
        <v>8.8</v>
      </c>
      <c r="G314" s="52"/>
      <c r="H314" s="164"/>
      <c r="I314" s="141">
        <v>0.42</v>
      </c>
      <c r="J314" s="52"/>
      <c r="K314" s="164"/>
      <c r="L314" s="141">
        <v>0.45</v>
      </c>
      <c r="M314" s="52"/>
      <c r="N314" s="52"/>
      <c r="O314" s="7"/>
    </row>
    <row r="315" spans="1:15" ht="12.75" customHeight="1">
      <c r="A315" s="168"/>
      <c r="C315" s="49" t="s">
        <v>700</v>
      </c>
      <c r="D315" s="49"/>
      <c r="E315" s="49"/>
      <c r="F315" s="49">
        <v>18.8</v>
      </c>
      <c r="G315" s="49"/>
      <c r="H315" s="49"/>
      <c r="I315" s="49">
        <v>1.3</v>
      </c>
      <c r="J315" s="49"/>
      <c r="K315" s="49"/>
      <c r="L315" s="49">
        <v>1.38</v>
      </c>
      <c r="M315" s="49"/>
      <c r="N315" s="49"/>
      <c r="O315" s="61" t="s">
        <v>592</v>
      </c>
    </row>
    <row r="316" spans="1:15" ht="12.75">
      <c r="A316" s="168"/>
      <c r="C316" s="128" t="s">
        <v>691</v>
      </c>
      <c r="D316" s="7"/>
      <c r="E316" s="164"/>
      <c r="F316" s="141">
        <v>32.8</v>
      </c>
      <c r="G316" s="52"/>
      <c r="H316" s="164"/>
      <c r="I316" s="141">
        <v>2.58</v>
      </c>
      <c r="J316" s="52"/>
      <c r="K316" s="164"/>
      <c r="L316" s="141">
        <v>2.74</v>
      </c>
      <c r="M316" s="52"/>
      <c r="N316" s="52"/>
      <c r="O316" s="7"/>
    </row>
    <row r="317" spans="1:15" ht="12.75">
      <c r="A317" s="168"/>
      <c r="C317" s="128" t="s">
        <v>692</v>
      </c>
      <c r="D317" s="7"/>
      <c r="E317" s="142"/>
      <c r="F317" s="128" t="s">
        <v>259</v>
      </c>
      <c r="G317" s="52"/>
      <c r="H317" s="52"/>
      <c r="I317" s="52"/>
      <c r="J317" s="52"/>
      <c r="K317" s="52"/>
      <c r="L317" s="52"/>
      <c r="M317" s="52"/>
      <c r="N317" s="52"/>
      <c r="O317" s="52"/>
    </row>
    <row r="318" spans="1:15" ht="12.75" customHeight="1">
      <c r="A318" s="168"/>
      <c r="C318" s="95" t="s">
        <v>597</v>
      </c>
      <c r="D318" s="95"/>
      <c r="E318" s="95"/>
      <c r="F318" s="49">
        <v>22.6</v>
      </c>
      <c r="G318" s="49"/>
      <c r="H318" s="49"/>
      <c r="I318" s="49">
        <v>1.45</v>
      </c>
      <c r="J318" s="49"/>
      <c r="K318" s="49"/>
      <c r="L318" s="49">
        <v>1.54</v>
      </c>
      <c r="M318" s="49"/>
      <c r="N318" s="49"/>
      <c r="O318" s="61" t="s">
        <v>592</v>
      </c>
    </row>
    <row r="319" spans="1:15" ht="12.75">
      <c r="A319" s="168"/>
      <c r="C319" s="128" t="s">
        <v>690</v>
      </c>
      <c r="E319" s="164"/>
      <c r="F319" s="141">
        <v>40</v>
      </c>
      <c r="G319" s="52"/>
      <c r="H319" s="164"/>
      <c r="I319" s="141">
        <v>2.84</v>
      </c>
      <c r="J319" s="52"/>
      <c r="K319" s="164"/>
      <c r="L319" s="141">
        <v>3.01</v>
      </c>
      <c r="M319" s="52"/>
      <c r="N319" s="142"/>
      <c r="O319" s="13"/>
    </row>
    <row r="320" spans="1:15" ht="12.75">
      <c r="A320" s="168"/>
      <c r="C320" s="8" t="s">
        <v>401</v>
      </c>
      <c r="D320" s="49"/>
      <c r="E320" s="10"/>
      <c r="F320" s="138">
        <v>13.1</v>
      </c>
      <c r="G320" s="49"/>
      <c r="H320" s="10"/>
      <c r="I320" s="138">
        <v>0.68</v>
      </c>
      <c r="J320" s="49"/>
      <c r="K320" s="10"/>
      <c r="L320" s="138">
        <v>0.72</v>
      </c>
      <c r="M320" s="49"/>
      <c r="N320" s="49"/>
      <c r="O320" s="7"/>
    </row>
    <row r="321" spans="1:15" ht="12.75" customHeight="1">
      <c r="A321" s="168"/>
      <c r="C321" s="49" t="s">
        <v>699</v>
      </c>
      <c r="D321" s="49"/>
      <c r="E321" s="49"/>
      <c r="F321" s="49">
        <v>19.8</v>
      </c>
      <c r="G321" s="49"/>
      <c r="H321" s="49"/>
      <c r="I321" s="49">
        <v>1.37</v>
      </c>
      <c r="J321" s="49"/>
      <c r="K321" s="49"/>
      <c r="L321" s="49">
        <v>1.45</v>
      </c>
      <c r="M321" s="49"/>
      <c r="N321" s="49"/>
      <c r="O321" s="61" t="s">
        <v>592</v>
      </c>
    </row>
    <row r="322" spans="1:15" ht="12.75">
      <c r="A322" s="168"/>
      <c r="C322" s="128" t="s">
        <v>697</v>
      </c>
      <c r="D322" s="7"/>
      <c r="E322" s="164"/>
      <c r="F322" s="141">
        <v>34.7</v>
      </c>
      <c r="G322" s="52"/>
      <c r="H322" s="164"/>
      <c r="I322" s="141">
        <v>2.71</v>
      </c>
      <c r="J322" s="52"/>
      <c r="K322" s="164"/>
      <c r="L322" s="141">
        <v>2.87</v>
      </c>
      <c r="M322" s="52"/>
      <c r="N322" s="52"/>
      <c r="O322" s="7"/>
    </row>
    <row r="323" spans="1:15" ht="12.75">
      <c r="A323" s="168"/>
      <c r="C323" s="128" t="s">
        <v>698</v>
      </c>
      <c r="D323" s="7"/>
      <c r="E323" s="142"/>
      <c r="F323" s="128" t="s">
        <v>259</v>
      </c>
      <c r="G323" s="52"/>
      <c r="H323" s="52"/>
      <c r="I323" s="52"/>
      <c r="J323" s="52"/>
      <c r="K323" s="52"/>
      <c r="L323" s="52"/>
      <c r="M323" s="52"/>
      <c r="N323" s="52"/>
      <c r="O323" s="52"/>
    </row>
    <row r="324" spans="1:15" ht="12.75" customHeight="1">
      <c r="A324" s="168"/>
      <c r="C324" s="49" t="s">
        <v>702</v>
      </c>
      <c r="D324" s="49"/>
      <c r="E324" s="49"/>
      <c r="F324" s="49">
        <v>25.1</v>
      </c>
      <c r="G324" s="49"/>
      <c r="H324" s="49"/>
      <c r="I324" s="49">
        <v>1.55</v>
      </c>
      <c r="J324" s="49"/>
      <c r="K324" s="49"/>
      <c r="L324" s="49">
        <v>1.66</v>
      </c>
      <c r="M324" s="49"/>
      <c r="N324" s="49"/>
      <c r="O324" s="61" t="s">
        <v>592</v>
      </c>
    </row>
    <row r="325" spans="1:14" ht="12.75">
      <c r="A325" s="168"/>
      <c r="C325" s="128" t="s">
        <v>703</v>
      </c>
      <c r="D325" s="7"/>
      <c r="E325" s="164"/>
      <c r="F325" s="141">
        <v>45.4</v>
      </c>
      <c r="G325" s="52"/>
      <c r="H325" s="164"/>
      <c r="I325" s="141">
        <v>3.05</v>
      </c>
      <c r="J325" s="52"/>
      <c r="K325" s="164"/>
      <c r="L325" s="141">
        <v>3.27</v>
      </c>
      <c r="M325" s="52"/>
      <c r="N325" s="52"/>
    </row>
    <row r="326" spans="1:15" ht="12.75">
      <c r="A326" s="168"/>
      <c r="C326" s="128" t="s">
        <v>704</v>
      </c>
      <c r="D326" s="7"/>
      <c r="E326" s="142"/>
      <c r="F326" s="128" t="s">
        <v>259</v>
      </c>
      <c r="G326" s="52"/>
      <c r="H326" s="52"/>
      <c r="I326" s="52"/>
      <c r="J326" s="52"/>
      <c r="K326" s="52"/>
      <c r="L326" s="52"/>
      <c r="M326" s="52"/>
      <c r="N326" s="52"/>
      <c r="O326" s="52"/>
    </row>
    <row r="327" spans="1:15" ht="12.75">
      <c r="A327" s="168"/>
      <c r="C327" s="8" t="s">
        <v>598</v>
      </c>
      <c r="D327" s="49"/>
      <c r="E327" s="10"/>
      <c r="F327" s="138">
        <v>21.5</v>
      </c>
      <c r="G327" s="49"/>
      <c r="H327" s="10"/>
      <c r="I327" s="138">
        <v>1.42</v>
      </c>
      <c r="J327" s="49"/>
      <c r="K327" s="10"/>
      <c r="L327" s="138">
        <v>1.53</v>
      </c>
      <c r="M327" s="49"/>
      <c r="N327" s="14"/>
      <c r="O327" s="7"/>
    </row>
    <row r="328" spans="1:15" ht="12.75">
      <c r="A328" s="168"/>
      <c r="C328" s="128" t="s">
        <v>705</v>
      </c>
      <c r="D328" s="7"/>
      <c r="E328" s="164"/>
      <c r="F328" s="141">
        <v>38</v>
      </c>
      <c r="G328" s="52"/>
      <c r="H328" s="164"/>
      <c r="I328" s="141">
        <v>2.82</v>
      </c>
      <c r="J328" s="52"/>
      <c r="K328" s="164"/>
      <c r="L328" s="141">
        <v>3.03</v>
      </c>
      <c r="M328" s="52"/>
      <c r="N328" s="142"/>
      <c r="O328" s="13"/>
    </row>
    <row r="329" spans="1:15" ht="12.75">
      <c r="A329" s="168"/>
      <c r="C329" s="128" t="s">
        <v>706</v>
      </c>
      <c r="D329" s="7"/>
      <c r="E329" s="164"/>
      <c r="F329" s="141">
        <v>10</v>
      </c>
      <c r="G329" s="52"/>
      <c r="H329" s="164"/>
      <c r="I329" s="141">
        <v>0.44</v>
      </c>
      <c r="J329" s="52"/>
      <c r="K329" s="164"/>
      <c r="L329" s="141">
        <v>0.47</v>
      </c>
      <c r="M329" s="52"/>
      <c r="N329" s="52"/>
      <c r="O329" s="7"/>
    </row>
    <row r="330" spans="1:15" ht="12.75">
      <c r="A330" s="168"/>
      <c r="C330" s="8" t="s">
        <v>321</v>
      </c>
      <c r="D330" s="49"/>
      <c r="E330" s="14"/>
      <c r="F330" s="8">
        <v>36</v>
      </c>
      <c r="G330" s="49"/>
      <c r="H330" s="14"/>
      <c r="I330" s="8" t="s">
        <v>469</v>
      </c>
      <c r="J330" s="49"/>
      <c r="K330" s="10"/>
      <c r="L330" s="138">
        <v>3.02</v>
      </c>
      <c r="M330" s="49"/>
      <c r="N330" s="49"/>
      <c r="O330" s="7"/>
    </row>
    <row r="331" spans="1:15" ht="12.75" customHeight="1">
      <c r="A331" s="168"/>
      <c r="C331" s="49" t="s">
        <v>314</v>
      </c>
      <c r="D331" s="49"/>
      <c r="E331" s="49"/>
      <c r="F331" s="49">
        <v>56.7</v>
      </c>
      <c r="G331" s="49"/>
      <c r="H331" s="49"/>
      <c r="I331" s="49">
        <v>6.15</v>
      </c>
      <c r="J331" s="49"/>
      <c r="K331" s="49"/>
      <c r="L331" s="7"/>
      <c r="M331" s="7"/>
      <c r="N331" s="7"/>
      <c r="O331" s="61" t="s">
        <v>593</v>
      </c>
    </row>
    <row r="332" spans="1:15" ht="12.75">
      <c r="A332" s="168"/>
      <c r="C332" s="49" t="s">
        <v>382</v>
      </c>
      <c r="D332" s="49"/>
      <c r="E332" s="49"/>
      <c r="F332" s="49"/>
      <c r="G332" s="49"/>
      <c r="H332" s="49"/>
      <c r="I332" s="49"/>
      <c r="J332" s="49"/>
      <c r="K332" s="49"/>
      <c r="L332" s="49"/>
      <c r="M332" s="49"/>
      <c r="N332" s="49"/>
      <c r="O332" s="49"/>
    </row>
    <row r="333" spans="1:15" ht="12.75" customHeight="1">
      <c r="A333" s="168"/>
      <c r="C333" s="49" t="s">
        <v>601</v>
      </c>
      <c r="D333" s="49"/>
      <c r="E333" s="49"/>
      <c r="F333" s="52">
        <v>26.2</v>
      </c>
      <c r="G333" s="52"/>
      <c r="H333" s="52"/>
      <c r="I333" s="52">
        <v>1.9</v>
      </c>
      <c r="J333" s="52"/>
      <c r="K333" s="52"/>
      <c r="L333" s="52">
        <v>2.03</v>
      </c>
      <c r="M333" s="52"/>
      <c r="N333" s="52"/>
      <c r="O333" s="61" t="s">
        <v>599</v>
      </c>
    </row>
    <row r="334" spans="1:15" ht="12.75">
      <c r="A334" s="168"/>
      <c r="C334" s="8" t="s">
        <v>602</v>
      </c>
      <c r="D334" s="49"/>
      <c r="E334" s="10"/>
      <c r="F334" s="141">
        <v>25.3</v>
      </c>
      <c r="G334" s="52"/>
      <c r="H334" s="164"/>
      <c r="I334" s="141">
        <v>1.82</v>
      </c>
      <c r="J334" s="52"/>
      <c r="K334" s="164"/>
      <c r="L334" s="141">
        <v>1.95</v>
      </c>
      <c r="M334" s="52"/>
      <c r="N334" s="142"/>
      <c r="O334" s="128" t="s">
        <v>451</v>
      </c>
    </row>
    <row r="335" spans="1:15" ht="12.75">
      <c r="A335" s="168"/>
      <c r="C335" s="8" t="s">
        <v>603</v>
      </c>
      <c r="D335" s="49"/>
      <c r="E335" s="10"/>
      <c r="F335" s="141">
        <v>22.3</v>
      </c>
      <c r="G335" s="52"/>
      <c r="H335" s="164"/>
      <c r="I335" s="141">
        <v>1.82</v>
      </c>
      <c r="J335" s="52"/>
      <c r="K335" s="164"/>
      <c r="L335" s="141">
        <v>1.95</v>
      </c>
      <c r="M335" s="52"/>
      <c r="N335" s="142"/>
      <c r="O335" s="52" t="s">
        <v>600</v>
      </c>
    </row>
    <row r="336" spans="1:15" ht="12.75">
      <c r="A336" s="168"/>
      <c r="C336" s="8" t="s">
        <v>604</v>
      </c>
      <c r="D336" s="49"/>
      <c r="E336" s="10"/>
      <c r="F336" s="141">
        <v>21.6</v>
      </c>
      <c r="G336" s="52"/>
      <c r="H336" s="164"/>
      <c r="I336" s="141">
        <v>1.74</v>
      </c>
      <c r="J336" s="52"/>
      <c r="K336" s="164"/>
      <c r="L336" s="141">
        <v>1.86</v>
      </c>
      <c r="M336" s="52"/>
      <c r="N336" s="52"/>
      <c r="O336" s="52"/>
    </row>
    <row r="337" spans="1:15" ht="12.75">
      <c r="A337" s="168"/>
      <c r="C337" s="8" t="s">
        <v>605</v>
      </c>
      <c r="D337" s="49"/>
      <c r="E337" s="10"/>
      <c r="F337" s="141">
        <v>24.4</v>
      </c>
      <c r="G337" s="52"/>
      <c r="H337" s="164"/>
      <c r="I337" s="141">
        <v>1.81</v>
      </c>
      <c r="J337" s="52"/>
      <c r="K337" s="164"/>
      <c r="L337" s="141">
        <v>1.92</v>
      </c>
      <c r="M337" s="52"/>
      <c r="N337" s="52"/>
      <c r="O337" s="52"/>
    </row>
    <row r="338" spans="1:15" ht="12.75">
      <c r="A338" s="168"/>
      <c r="C338" s="8" t="s">
        <v>606</v>
      </c>
      <c r="D338" s="49"/>
      <c r="E338" s="10"/>
      <c r="F338" s="141">
        <v>23.5</v>
      </c>
      <c r="G338" s="52"/>
      <c r="H338" s="164"/>
      <c r="I338" s="141">
        <v>1.74</v>
      </c>
      <c r="J338" s="52"/>
      <c r="K338" s="164"/>
      <c r="L338" s="141">
        <v>1.85</v>
      </c>
      <c r="M338" s="52"/>
      <c r="N338" s="142"/>
      <c r="O338" s="52"/>
    </row>
    <row r="339" spans="1:15" ht="12.75">
      <c r="A339" s="168"/>
      <c r="C339" s="8" t="s">
        <v>607</v>
      </c>
      <c r="D339" s="49"/>
      <c r="E339" s="10"/>
      <c r="F339" s="141">
        <v>29.5</v>
      </c>
      <c r="G339" s="52"/>
      <c r="H339" s="164"/>
      <c r="I339" s="141">
        <v>2</v>
      </c>
      <c r="J339" s="52"/>
      <c r="K339" s="164"/>
      <c r="L339" s="141">
        <v>2.12</v>
      </c>
      <c r="M339" s="52"/>
      <c r="N339" s="52"/>
      <c r="O339" s="52"/>
    </row>
    <row r="340" spans="1:15" ht="12.75">
      <c r="A340" s="168"/>
      <c r="C340" s="8" t="s">
        <v>608</v>
      </c>
      <c r="D340" s="49"/>
      <c r="E340" s="10"/>
      <c r="F340" s="141">
        <v>28.5</v>
      </c>
      <c r="G340" s="52"/>
      <c r="H340" s="164"/>
      <c r="I340" s="141">
        <v>1.92</v>
      </c>
      <c r="J340" s="52"/>
      <c r="K340" s="164"/>
      <c r="L340" s="141">
        <v>2.03</v>
      </c>
      <c r="M340" s="52"/>
      <c r="N340" s="142"/>
      <c r="O340" s="52"/>
    </row>
    <row r="341" spans="1:15" ht="12.75">
      <c r="A341" s="168"/>
      <c r="C341" s="8" t="s">
        <v>609</v>
      </c>
      <c r="D341" s="49"/>
      <c r="E341" s="10"/>
      <c r="F341" s="141">
        <v>25.8</v>
      </c>
      <c r="G341" s="52"/>
      <c r="H341" s="164"/>
      <c r="I341" s="141">
        <v>1.9</v>
      </c>
      <c r="J341" s="52"/>
      <c r="K341" s="164"/>
      <c r="L341" s="141">
        <v>2.01</v>
      </c>
      <c r="M341" s="52"/>
      <c r="N341" s="142"/>
      <c r="O341" s="52"/>
    </row>
    <row r="342" spans="1:15" ht="12.75">
      <c r="A342" s="168"/>
      <c r="C342" s="8" t="s">
        <v>610</v>
      </c>
      <c r="D342" s="49"/>
      <c r="E342" s="10"/>
      <c r="F342" s="141">
        <v>24.9</v>
      </c>
      <c r="G342" s="52"/>
      <c r="H342" s="164"/>
      <c r="I342" s="141">
        <v>1.83</v>
      </c>
      <c r="J342" s="52"/>
      <c r="K342" s="164"/>
      <c r="L342" s="141">
        <v>1.94</v>
      </c>
      <c r="M342" s="52"/>
      <c r="N342" s="52"/>
      <c r="O342" s="52"/>
    </row>
    <row r="343" spans="1:15" ht="12.75">
      <c r="A343" s="168"/>
      <c r="C343" s="8" t="s">
        <v>611</v>
      </c>
      <c r="D343" s="49"/>
      <c r="E343" s="10"/>
      <c r="F343" s="141">
        <v>33.2</v>
      </c>
      <c r="G343" s="52"/>
      <c r="H343" s="164"/>
      <c r="I343" s="141">
        <v>2.15</v>
      </c>
      <c r="J343" s="52"/>
      <c r="K343" s="164"/>
      <c r="L343" s="141">
        <v>2.31</v>
      </c>
      <c r="M343" s="52"/>
      <c r="N343" s="52"/>
      <c r="O343" s="52"/>
    </row>
    <row r="344" spans="1:15" ht="12.75">
      <c r="A344" s="168"/>
      <c r="C344" s="170" t="s">
        <v>612</v>
      </c>
      <c r="D344" s="124"/>
      <c r="E344" s="171"/>
      <c r="F344" s="141">
        <v>32</v>
      </c>
      <c r="G344" s="52"/>
      <c r="H344" s="164"/>
      <c r="I344" s="141">
        <v>2.06</v>
      </c>
      <c r="J344" s="52"/>
      <c r="K344" s="164"/>
      <c r="L344" s="141">
        <v>2.21</v>
      </c>
      <c r="M344" s="52"/>
      <c r="N344" s="52"/>
      <c r="O344" s="52"/>
    </row>
    <row r="345" spans="1:15" ht="12.75">
      <c r="A345" s="168"/>
      <c r="C345" s="132" t="s">
        <v>613</v>
      </c>
      <c r="D345" s="133"/>
      <c r="E345" s="172"/>
      <c r="F345" s="141">
        <v>28.1</v>
      </c>
      <c r="G345" s="52"/>
      <c r="H345" s="164"/>
      <c r="I345" s="141">
        <v>1.97</v>
      </c>
      <c r="J345" s="52"/>
      <c r="K345" s="164"/>
      <c r="L345" s="141">
        <v>2.12</v>
      </c>
      <c r="M345" s="52"/>
      <c r="N345" s="142"/>
      <c r="O345" s="52"/>
    </row>
    <row r="346" spans="1:15" ht="12.75">
      <c r="A346" s="168"/>
      <c r="C346" s="8" t="s">
        <v>614</v>
      </c>
      <c r="D346" s="49"/>
      <c r="E346" s="10"/>
      <c r="F346" s="141">
        <v>27.1</v>
      </c>
      <c r="G346" s="52"/>
      <c r="H346" s="164"/>
      <c r="I346" s="141">
        <v>1.89</v>
      </c>
      <c r="J346" s="52"/>
      <c r="K346" s="164"/>
      <c r="L346" s="141">
        <v>2.03</v>
      </c>
      <c r="M346" s="52"/>
      <c r="N346" s="52"/>
      <c r="O346" s="52"/>
    </row>
    <row r="347" spans="1:15" ht="12.75">
      <c r="A347" s="168"/>
      <c r="C347" s="121" t="s">
        <v>399</v>
      </c>
      <c r="D347" s="163"/>
      <c r="E347" s="169"/>
      <c r="F347" s="173" t="s">
        <v>327</v>
      </c>
      <c r="G347" s="174"/>
      <c r="H347" s="174"/>
      <c r="I347" s="174"/>
      <c r="J347" s="174"/>
      <c r="K347" s="174"/>
      <c r="L347" s="174"/>
      <c r="M347" s="174"/>
      <c r="N347" s="174"/>
      <c r="O347" s="174"/>
    </row>
    <row r="348" spans="1:15" ht="12.75">
      <c r="A348" s="168"/>
      <c r="C348" s="8" t="s">
        <v>155</v>
      </c>
      <c r="D348" s="49"/>
      <c r="E348" s="14"/>
      <c r="F348" s="8">
        <v>1.26</v>
      </c>
      <c r="G348" s="49"/>
      <c r="H348" s="14"/>
      <c r="I348" s="8" t="s">
        <v>367</v>
      </c>
      <c r="J348" s="49"/>
      <c r="K348" s="10"/>
      <c r="L348" s="138">
        <v>0.079</v>
      </c>
      <c r="M348" s="49"/>
      <c r="N348" s="14"/>
      <c r="O348" s="128" t="s">
        <v>615</v>
      </c>
    </row>
    <row r="349" spans="1:15" ht="12.75">
      <c r="A349" s="168"/>
      <c r="C349" s="8" t="s">
        <v>478</v>
      </c>
      <c r="D349" s="49"/>
      <c r="E349" s="10"/>
      <c r="F349" s="138">
        <v>11</v>
      </c>
      <c r="G349" s="49"/>
      <c r="H349" s="10"/>
      <c r="I349" s="138">
        <v>0.64</v>
      </c>
      <c r="J349" s="49"/>
      <c r="K349" s="10"/>
      <c r="L349" s="138">
        <v>0.7</v>
      </c>
      <c r="M349" s="49"/>
      <c r="N349" s="14"/>
      <c r="O349" s="128" t="s">
        <v>274</v>
      </c>
    </row>
    <row r="350" spans="1:15" ht="12.75">
      <c r="A350" s="168"/>
      <c r="C350" s="170" t="s">
        <v>70</v>
      </c>
      <c r="D350" s="124"/>
      <c r="E350" s="171"/>
      <c r="F350" s="138">
        <v>1.5</v>
      </c>
      <c r="G350" s="49"/>
      <c r="H350" s="10"/>
      <c r="I350" s="138">
        <v>0.087</v>
      </c>
      <c r="J350" s="49"/>
      <c r="K350" s="10"/>
      <c r="L350" s="138">
        <v>0.09</v>
      </c>
      <c r="M350" s="49"/>
      <c r="N350" s="14"/>
      <c r="O350" s="128" t="s">
        <v>271</v>
      </c>
    </row>
    <row r="351" spans="3:15" ht="12.75">
      <c r="C351" s="132" t="s">
        <v>101</v>
      </c>
      <c r="D351" s="133"/>
      <c r="E351" s="172"/>
      <c r="F351" s="138">
        <v>2</v>
      </c>
      <c r="G351" s="49"/>
      <c r="H351" s="10"/>
      <c r="I351" s="138">
        <v>0.116</v>
      </c>
      <c r="J351" s="49"/>
      <c r="K351" s="10"/>
      <c r="L351" s="138">
        <v>0.13</v>
      </c>
      <c r="M351" s="49"/>
      <c r="N351" s="14"/>
      <c r="O351" s="128"/>
    </row>
    <row r="352" spans="3:15" ht="12.75">
      <c r="C352" s="8" t="s">
        <v>130</v>
      </c>
      <c r="D352" s="49"/>
      <c r="E352" s="10"/>
      <c r="F352" s="138">
        <v>3.33</v>
      </c>
      <c r="G352" s="49"/>
      <c r="H352" s="10"/>
      <c r="I352" s="138">
        <v>0.192</v>
      </c>
      <c r="J352" s="49"/>
      <c r="K352" s="10"/>
      <c r="L352" s="138">
        <v>0.21</v>
      </c>
      <c r="M352" s="49"/>
      <c r="N352" s="14"/>
      <c r="O352" s="128" t="s">
        <v>9</v>
      </c>
    </row>
    <row r="353" spans="3:15" ht="12.75">
      <c r="C353" s="8" t="s">
        <v>11</v>
      </c>
      <c r="D353" s="49"/>
      <c r="E353" s="14"/>
      <c r="F353" s="8">
        <v>1</v>
      </c>
      <c r="G353" s="49"/>
      <c r="H353" s="14"/>
      <c r="I353" s="8" t="s">
        <v>417</v>
      </c>
      <c r="J353" s="49"/>
      <c r="K353" s="10"/>
      <c r="L353" s="138">
        <v>0.06</v>
      </c>
      <c r="M353" s="49"/>
      <c r="N353" s="14"/>
      <c r="O353" s="128" t="s">
        <v>458</v>
      </c>
    </row>
    <row r="354" spans="3:15" ht="12.75">
      <c r="C354" s="8" t="s">
        <v>238</v>
      </c>
      <c r="D354" s="49"/>
      <c r="E354" s="10"/>
      <c r="F354" s="138">
        <v>0.03</v>
      </c>
      <c r="G354" s="49"/>
      <c r="H354" s="10"/>
      <c r="I354" s="138">
        <v>0.002</v>
      </c>
      <c r="J354" s="49"/>
      <c r="K354" s="10"/>
      <c r="L354" s="138">
        <v>0.002</v>
      </c>
      <c r="M354" s="49"/>
      <c r="N354" s="49"/>
      <c r="O354" s="7"/>
    </row>
    <row r="355" spans="3:15" ht="12.75">
      <c r="C355" s="8" t="s">
        <v>207</v>
      </c>
      <c r="D355" s="49"/>
      <c r="E355" s="14"/>
      <c r="F355" s="8" t="s">
        <v>335</v>
      </c>
      <c r="G355" s="49"/>
      <c r="H355" s="14"/>
      <c r="I355" s="8" t="s">
        <v>203</v>
      </c>
      <c r="J355" s="49"/>
      <c r="K355" s="14"/>
      <c r="L355" s="8" t="s">
        <v>41</v>
      </c>
      <c r="M355" s="49"/>
      <c r="N355" s="14"/>
      <c r="O355" s="128" t="s">
        <v>15</v>
      </c>
    </row>
    <row r="356" spans="3:15" ht="12.75" customHeight="1">
      <c r="C356" s="122" t="s">
        <v>429</v>
      </c>
      <c r="D356" s="163"/>
      <c r="E356" s="163"/>
      <c r="F356" s="175" t="s">
        <v>635</v>
      </c>
      <c r="G356" s="175"/>
      <c r="H356" s="175"/>
      <c r="I356" s="175"/>
      <c r="J356" s="175"/>
      <c r="K356" s="175"/>
      <c r="L356" s="175"/>
      <c r="M356" s="175"/>
      <c r="N356" s="175"/>
      <c r="O356" s="175"/>
    </row>
    <row r="357" spans="3:15" ht="12.75" customHeight="1">
      <c r="C357" s="49" t="s">
        <v>73</v>
      </c>
      <c r="D357" s="49"/>
      <c r="E357" s="49"/>
      <c r="F357" s="49">
        <v>10</v>
      </c>
      <c r="G357" s="49"/>
      <c r="H357" s="49"/>
      <c r="I357" s="7" t="s">
        <v>628</v>
      </c>
      <c r="J357" s="7"/>
      <c r="K357" s="7"/>
      <c r="L357" s="7" t="s">
        <v>621</v>
      </c>
      <c r="M357" s="7"/>
      <c r="N357" s="7"/>
      <c r="O357" s="61" t="s">
        <v>616</v>
      </c>
    </row>
    <row r="358" spans="3:15" ht="12.75">
      <c r="C358" s="8" t="s">
        <v>126</v>
      </c>
      <c r="D358" s="49"/>
      <c r="E358" s="10"/>
      <c r="F358" s="138">
        <v>12</v>
      </c>
      <c r="G358" s="49"/>
      <c r="H358" s="49"/>
      <c r="I358" s="7" t="s">
        <v>629</v>
      </c>
      <c r="J358" s="7"/>
      <c r="K358" s="7"/>
      <c r="L358" s="7" t="s">
        <v>622</v>
      </c>
      <c r="M358" s="7"/>
      <c r="N358" s="176"/>
      <c r="O358" s="128" t="s">
        <v>1</v>
      </c>
    </row>
    <row r="359" spans="3:15" ht="12.75" customHeight="1">
      <c r="C359" s="49" t="s">
        <v>241</v>
      </c>
      <c r="D359" s="49"/>
      <c r="E359" s="10"/>
      <c r="F359" s="138">
        <v>16</v>
      </c>
      <c r="G359" s="49"/>
      <c r="H359" s="49"/>
      <c r="I359" s="7" t="s">
        <v>630</v>
      </c>
      <c r="J359" s="7"/>
      <c r="K359" s="7"/>
      <c r="L359" s="7" t="s">
        <v>623</v>
      </c>
      <c r="M359" s="7"/>
      <c r="N359" s="7"/>
      <c r="O359" s="61" t="s">
        <v>617</v>
      </c>
    </row>
    <row r="360" spans="3:15" ht="12.75">
      <c r="C360" s="8" t="s">
        <v>447</v>
      </c>
      <c r="D360" s="49"/>
      <c r="E360" s="10"/>
      <c r="F360" s="138">
        <v>9.5</v>
      </c>
      <c r="G360" s="49"/>
      <c r="H360" s="49"/>
      <c r="I360" s="7" t="s">
        <v>631</v>
      </c>
      <c r="J360" s="7"/>
      <c r="K360" s="7"/>
      <c r="L360" s="7" t="s">
        <v>624</v>
      </c>
      <c r="M360" s="7"/>
      <c r="N360" s="176"/>
      <c r="O360" s="128" t="s">
        <v>186</v>
      </c>
    </row>
    <row r="361" spans="3:15" ht="12.75">
      <c r="C361" s="8" t="s">
        <v>416</v>
      </c>
      <c r="D361" s="49"/>
      <c r="E361" s="14"/>
      <c r="F361" s="8" t="s">
        <v>154</v>
      </c>
      <c r="G361" s="49"/>
      <c r="H361" s="49"/>
      <c r="I361" s="7" t="s">
        <v>632</v>
      </c>
      <c r="J361" s="7"/>
      <c r="K361" s="7"/>
      <c r="L361" s="7" t="s">
        <v>625</v>
      </c>
      <c r="M361" s="7"/>
      <c r="N361" s="176"/>
      <c r="O361" s="128" t="s">
        <v>618</v>
      </c>
    </row>
    <row r="362" spans="3:15" ht="12.75">
      <c r="C362" s="8" t="s">
        <v>246</v>
      </c>
      <c r="D362" s="49"/>
      <c r="E362" s="10"/>
      <c r="F362" s="138">
        <v>15</v>
      </c>
      <c r="G362" s="49"/>
      <c r="H362" s="49"/>
      <c r="I362" s="7" t="s">
        <v>633</v>
      </c>
      <c r="J362" s="7"/>
      <c r="K362" s="7"/>
      <c r="L362" s="7" t="s">
        <v>626</v>
      </c>
      <c r="M362" s="7"/>
      <c r="N362" s="176"/>
      <c r="O362" s="128" t="s">
        <v>619</v>
      </c>
    </row>
    <row r="363" spans="3:15" ht="12.75" customHeight="1">
      <c r="C363" s="49" t="s">
        <v>178</v>
      </c>
      <c r="D363" s="49"/>
      <c r="E363" s="49"/>
      <c r="F363" s="49">
        <v>14.5</v>
      </c>
      <c r="G363" s="49"/>
      <c r="H363" s="49"/>
      <c r="I363" s="7" t="s">
        <v>634</v>
      </c>
      <c r="J363" s="7"/>
      <c r="K363" s="7"/>
      <c r="L363" s="7" t="s">
        <v>627</v>
      </c>
      <c r="M363" s="7"/>
      <c r="N363" s="7"/>
      <c r="O363" s="61" t="s">
        <v>620</v>
      </c>
    </row>
    <row r="364" spans="3:15" ht="12.75">
      <c r="C364" s="8" t="s">
        <v>350</v>
      </c>
      <c r="D364" s="49"/>
      <c r="E364" s="10"/>
      <c r="F364" s="138">
        <v>15</v>
      </c>
      <c r="G364" s="49"/>
      <c r="H364" s="14"/>
      <c r="I364" s="170">
        <f>0.42+0.65</f>
        <v>1.07</v>
      </c>
      <c r="J364" s="124" t="s">
        <v>1086</v>
      </c>
      <c r="K364" s="177"/>
      <c r="L364" s="8">
        <f>0.45+0.65</f>
        <v>1.1</v>
      </c>
      <c r="M364" s="49" t="s">
        <v>1086</v>
      </c>
      <c r="N364" s="14"/>
      <c r="O364" s="128" t="s">
        <v>79</v>
      </c>
    </row>
    <row r="365" spans="3:15" ht="12.75" customHeight="1">
      <c r="C365" s="49" t="s">
        <v>449</v>
      </c>
      <c r="D365" s="49"/>
      <c r="E365" s="49"/>
      <c r="F365" s="49">
        <v>10.4</v>
      </c>
      <c r="G365" s="49"/>
      <c r="H365" s="49"/>
      <c r="I365" s="178">
        <v>0.23</v>
      </c>
      <c r="J365" s="133"/>
      <c r="K365" s="172"/>
      <c r="L365" s="138">
        <v>0.24</v>
      </c>
      <c r="M365" s="49" t="s">
        <v>1087</v>
      </c>
      <c r="N365" s="14"/>
      <c r="O365" s="123" t="s">
        <v>636</v>
      </c>
    </row>
    <row r="366" spans="3:15" ht="12.75">
      <c r="C366" s="8" t="s">
        <v>380</v>
      </c>
      <c r="D366" s="49"/>
      <c r="E366" s="10"/>
      <c r="F366" s="138">
        <v>7.4</v>
      </c>
      <c r="G366" s="49"/>
      <c r="H366" s="10"/>
      <c r="I366" s="179">
        <f>0.19+0.39</f>
        <v>0.5800000000000001</v>
      </c>
      <c r="J366" s="7" t="s">
        <v>1085</v>
      </c>
      <c r="K366" s="180"/>
      <c r="L366" s="138">
        <f>0.2+0.39</f>
        <v>0.5900000000000001</v>
      </c>
      <c r="M366" s="49" t="s">
        <v>1086</v>
      </c>
      <c r="N366" s="14"/>
      <c r="O366" s="128" t="s">
        <v>360</v>
      </c>
    </row>
    <row r="367" spans="3:15" ht="12.75">
      <c r="C367" s="8" t="s">
        <v>0</v>
      </c>
      <c r="D367" s="49"/>
      <c r="E367" s="49"/>
      <c r="F367" s="7">
        <v>23</v>
      </c>
      <c r="G367" s="7" t="s">
        <v>1084</v>
      </c>
      <c r="H367" s="180"/>
      <c r="I367" s="138"/>
      <c r="J367" s="49"/>
      <c r="K367" s="14"/>
      <c r="L367" s="8" t="s">
        <v>433</v>
      </c>
      <c r="M367" s="49"/>
      <c r="N367" s="14"/>
      <c r="O367" s="128" t="s">
        <v>268</v>
      </c>
    </row>
    <row r="368" spans="3:15" ht="12.75">
      <c r="C368" s="121" t="s">
        <v>87</v>
      </c>
      <c r="D368" s="163"/>
      <c r="E368" s="163"/>
      <c r="F368" s="7"/>
      <c r="G368" s="7"/>
      <c r="H368" s="7"/>
      <c r="I368" s="7"/>
      <c r="J368" s="7"/>
      <c r="K368" s="7"/>
      <c r="L368" s="7"/>
      <c r="M368" s="7"/>
      <c r="N368" s="7"/>
      <c r="O368" s="7"/>
    </row>
    <row r="369" spans="3:15" ht="12.75">
      <c r="C369" s="8" t="s">
        <v>74</v>
      </c>
      <c r="D369" s="49"/>
      <c r="E369" s="14"/>
      <c r="F369" s="8" t="s">
        <v>140</v>
      </c>
      <c r="G369" s="49"/>
      <c r="H369" s="14"/>
      <c r="I369" s="8" t="s">
        <v>206</v>
      </c>
      <c r="J369" s="49"/>
      <c r="K369" s="14"/>
      <c r="L369" s="8" t="s">
        <v>18</v>
      </c>
      <c r="M369" s="49"/>
      <c r="N369" s="49"/>
      <c r="O369" s="7"/>
    </row>
    <row r="370" spans="3:15" ht="12.75">
      <c r="C370" s="8" t="s">
        <v>707</v>
      </c>
      <c r="D370" s="49"/>
      <c r="E370" s="10"/>
      <c r="F370" s="152">
        <v>250</v>
      </c>
      <c r="G370" s="92"/>
      <c r="H370" s="153"/>
      <c r="I370" s="152">
        <v>13.5</v>
      </c>
      <c r="J370" s="92"/>
      <c r="K370" s="153"/>
      <c r="L370" s="152">
        <v>14.47</v>
      </c>
      <c r="M370" s="92"/>
      <c r="N370" s="154"/>
      <c r="O370" s="128" t="s">
        <v>427</v>
      </c>
    </row>
    <row r="371" spans="3:15" ht="12.75">
      <c r="C371" s="121" t="s">
        <v>240</v>
      </c>
      <c r="D371" s="163"/>
      <c r="E371" s="163"/>
      <c r="F371" s="7"/>
      <c r="G371" s="7"/>
      <c r="H371" s="7"/>
      <c r="I371" s="7"/>
      <c r="J371" s="7"/>
      <c r="K371" s="7"/>
      <c r="L371" s="7"/>
      <c r="M371" s="7"/>
      <c r="N371" s="7"/>
      <c r="O371" s="7"/>
    </row>
    <row r="372" spans="3:15" ht="12.75">
      <c r="C372" s="8" t="s">
        <v>708</v>
      </c>
      <c r="D372" s="7"/>
      <c r="E372" s="14"/>
      <c r="F372" s="8" t="s">
        <v>56</v>
      </c>
      <c r="G372" s="49"/>
      <c r="H372" s="14"/>
      <c r="I372" s="8" t="s">
        <v>4</v>
      </c>
      <c r="J372" s="49"/>
      <c r="K372" s="14"/>
      <c r="L372" s="8" t="s">
        <v>211</v>
      </c>
      <c r="M372" s="49"/>
      <c r="N372" s="14"/>
      <c r="O372" s="128" t="s">
        <v>26</v>
      </c>
    </row>
    <row r="373" spans="3:15" ht="12.75">
      <c r="C373" s="8" t="s">
        <v>709</v>
      </c>
      <c r="D373" s="7"/>
      <c r="E373" s="10"/>
      <c r="F373" s="152">
        <v>258</v>
      </c>
      <c r="G373" s="92"/>
      <c r="H373" s="154"/>
      <c r="I373" s="8" t="s">
        <v>310</v>
      </c>
      <c r="J373" s="49"/>
      <c r="K373" s="14"/>
      <c r="L373" s="8" t="s">
        <v>356</v>
      </c>
      <c r="M373" s="49"/>
      <c r="N373" s="14"/>
      <c r="O373" s="128" t="s">
        <v>26</v>
      </c>
    </row>
    <row r="374" spans="3:15" ht="12.75">
      <c r="C374" s="121" t="s">
        <v>39</v>
      </c>
      <c r="D374" s="163"/>
      <c r="E374" s="163"/>
      <c r="F374" s="7"/>
      <c r="G374" s="7"/>
      <c r="H374" s="7"/>
      <c r="I374" s="7"/>
      <c r="J374" s="7"/>
      <c r="K374" s="7"/>
      <c r="L374" s="7"/>
      <c r="M374" s="7"/>
      <c r="N374" s="7"/>
      <c r="O374" s="7"/>
    </row>
    <row r="375" spans="3:15" ht="12.75" customHeight="1">
      <c r="C375" s="49" t="s">
        <v>710</v>
      </c>
      <c r="D375" s="49"/>
      <c r="E375" s="49"/>
      <c r="F375" s="92">
        <v>68.6</v>
      </c>
      <c r="G375" s="92"/>
      <c r="H375" s="92"/>
      <c r="I375" s="92">
        <v>2.61</v>
      </c>
      <c r="J375" s="92"/>
      <c r="K375" s="92"/>
      <c r="L375" s="92">
        <v>3.19</v>
      </c>
      <c r="M375" s="92"/>
      <c r="N375" s="92"/>
      <c r="O375" s="61" t="s">
        <v>637</v>
      </c>
    </row>
    <row r="376" spans="3:15" ht="12.75">
      <c r="C376" s="8" t="s">
        <v>77</v>
      </c>
      <c r="D376" s="49"/>
      <c r="E376" s="10"/>
      <c r="F376" s="152">
        <v>13.7</v>
      </c>
      <c r="G376" s="92"/>
      <c r="H376" s="154"/>
      <c r="I376" s="8" t="s">
        <v>18</v>
      </c>
      <c r="J376" s="49"/>
      <c r="K376" s="14"/>
      <c r="L376" s="8" t="s">
        <v>18</v>
      </c>
      <c r="M376" s="49"/>
      <c r="N376" s="14"/>
      <c r="O376" s="13" t="s">
        <v>157</v>
      </c>
    </row>
    <row r="377" spans="3:15" ht="12.75">
      <c r="C377" s="121" t="s">
        <v>120</v>
      </c>
      <c r="D377" s="163"/>
      <c r="E377" s="163"/>
      <c r="F377" s="7"/>
      <c r="G377" s="7"/>
      <c r="H377" s="7"/>
      <c r="I377" s="7"/>
      <c r="J377" s="7"/>
      <c r="K377" s="7"/>
      <c r="L377" s="7"/>
      <c r="M377" s="7"/>
      <c r="N377" s="7"/>
      <c r="O377" s="7"/>
    </row>
    <row r="378" spans="3:15" ht="12.75" customHeight="1">
      <c r="C378" s="8" t="s">
        <v>712</v>
      </c>
      <c r="D378" s="49"/>
      <c r="E378" s="10"/>
      <c r="F378" s="152">
        <v>53.1</v>
      </c>
      <c r="G378" s="92"/>
      <c r="H378" s="153"/>
      <c r="I378" s="152">
        <v>2.88</v>
      </c>
      <c r="J378" s="92"/>
      <c r="K378" s="153"/>
      <c r="L378" s="152">
        <v>3.09</v>
      </c>
      <c r="M378" s="92"/>
      <c r="N378" s="92"/>
      <c r="O378" s="61" t="s">
        <v>638</v>
      </c>
    </row>
    <row r="379" spans="3:15" ht="12.75">
      <c r="C379" s="128" t="s">
        <v>713</v>
      </c>
      <c r="D379" s="7"/>
      <c r="E379" s="164"/>
      <c r="F379" s="165">
        <v>72</v>
      </c>
      <c r="G379" s="166"/>
      <c r="H379" s="167"/>
      <c r="I379" s="165">
        <v>3.9</v>
      </c>
      <c r="J379" s="166"/>
      <c r="K379" s="167"/>
      <c r="L379" s="165">
        <v>4.18</v>
      </c>
      <c r="M379" s="166"/>
      <c r="N379" s="166"/>
      <c r="O379" s="61"/>
    </row>
    <row r="380" spans="3:15" ht="12.75">
      <c r="C380" s="128" t="s">
        <v>714</v>
      </c>
      <c r="D380" s="7"/>
      <c r="E380" s="164"/>
      <c r="F380" s="165">
        <v>9</v>
      </c>
      <c r="G380" s="166"/>
      <c r="H380" s="167"/>
      <c r="I380" s="165">
        <v>0.49</v>
      </c>
      <c r="J380" s="166"/>
      <c r="K380" s="167"/>
      <c r="L380" s="165">
        <v>0.52</v>
      </c>
      <c r="M380" s="166"/>
      <c r="N380" s="166"/>
      <c r="O380" s="61"/>
    </row>
    <row r="381" spans="3:15" ht="12.75">
      <c r="C381" s="49" t="s">
        <v>145</v>
      </c>
      <c r="D381" s="49"/>
      <c r="E381" s="49"/>
      <c r="F381" s="49"/>
      <c r="G381" s="49"/>
      <c r="H381" s="49"/>
      <c r="I381" s="49"/>
      <c r="J381" s="49"/>
      <c r="K381" s="49"/>
      <c r="L381" s="49"/>
      <c r="M381" s="49"/>
      <c r="N381" s="49"/>
      <c r="O381" s="49"/>
    </row>
    <row r="382" spans="3:15" ht="12.75">
      <c r="C382" s="181"/>
      <c r="D382" s="182"/>
      <c r="E382" s="183"/>
      <c r="F382" s="181" t="s">
        <v>125</v>
      </c>
      <c r="G382" s="182"/>
      <c r="H382" s="183"/>
      <c r="I382" s="181" t="s">
        <v>204</v>
      </c>
      <c r="J382" s="182"/>
      <c r="K382" s="183"/>
      <c r="L382" s="181"/>
      <c r="M382" s="182"/>
      <c r="N382" s="183"/>
      <c r="O382" s="184"/>
    </row>
    <row r="383" spans="3:15" ht="12.75">
      <c r="C383" s="185"/>
      <c r="D383" s="186"/>
      <c r="E383" s="187"/>
      <c r="F383" s="185"/>
      <c r="G383" s="186"/>
      <c r="H383" s="187"/>
      <c r="I383" s="185"/>
      <c r="J383" s="186"/>
      <c r="K383" s="187"/>
      <c r="L383" s="185"/>
      <c r="M383" s="186"/>
      <c r="N383" s="187"/>
      <c r="O383" s="188"/>
    </row>
    <row r="384" spans="3:15" ht="12.75">
      <c r="C384" s="189" t="s">
        <v>715</v>
      </c>
      <c r="D384" s="190"/>
      <c r="E384" s="191"/>
      <c r="F384" s="192" t="s">
        <v>97</v>
      </c>
      <c r="G384" s="193"/>
      <c r="H384" s="194"/>
      <c r="I384" s="192" t="s">
        <v>200</v>
      </c>
      <c r="J384" s="193"/>
      <c r="K384" s="194"/>
      <c r="L384" s="192"/>
      <c r="M384" s="193"/>
      <c r="N384" s="194"/>
      <c r="O384" s="195"/>
    </row>
    <row r="385" spans="3:15" ht="12.75" customHeight="1">
      <c r="C385" s="196" t="s">
        <v>55</v>
      </c>
      <c r="D385" s="197"/>
      <c r="E385" s="198"/>
      <c r="F385" s="196" t="s">
        <v>216</v>
      </c>
      <c r="G385" s="197"/>
      <c r="H385" s="198"/>
      <c r="I385" s="196" t="s">
        <v>3</v>
      </c>
      <c r="J385" s="197"/>
      <c r="K385" s="198"/>
      <c r="L385" s="196" t="s">
        <v>18</v>
      </c>
      <c r="M385" s="197"/>
      <c r="N385" s="197"/>
      <c r="O385" s="199" t="s">
        <v>639</v>
      </c>
    </row>
    <row r="386" spans="3:15" ht="12.75">
      <c r="C386" s="8" t="s">
        <v>96</v>
      </c>
      <c r="D386" s="49"/>
      <c r="E386" s="14"/>
      <c r="F386" s="8" t="s">
        <v>8</v>
      </c>
      <c r="G386" s="49"/>
      <c r="H386" s="14"/>
      <c r="I386" s="8" t="s">
        <v>270</v>
      </c>
      <c r="J386" s="49"/>
      <c r="K386" s="14"/>
      <c r="L386" s="8" t="s">
        <v>18</v>
      </c>
      <c r="M386" s="49"/>
      <c r="N386" s="49"/>
      <c r="O386" s="61"/>
    </row>
    <row r="387" spans="3:15" ht="12.75">
      <c r="C387" s="8" t="s">
        <v>116</v>
      </c>
      <c r="D387" s="49"/>
      <c r="E387" s="14"/>
      <c r="F387" s="8" t="s">
        <v>65</v>
      </c>
      <c r="G387" s="49"/>
      <c r="H387" s="14"/>
      <c r="I387" s="8" t="s">
        <v>365</v>
      </c>
      <c r="J387" s="49"/>
      <c r="K387" s="14"/>
      <c r="L387" s="8" t="s">
        <v>18</v>
      </c>
      <c r="M387" s="49"/>
      <c r="N387" s="49"/>
      <c r="O387" s="61"/>
    </row>
    <row r="388" spans="3:15" ht="12.75">
      <c r="C388" s="121" t="s">
        <v>81</v>
      </c>
      <c r="D388" s="122"/>
      <c r="E388" s="200"/>
      <c r="F388" s="201" t="s">
        <v>86</v>
      </c>
      <c r="G388" s="57"/>
      <c r="H388" s="57"/>
      <c r="I388" s="57"/>
      <c r="J388" s="57"/>
      <c r="K388" s="57"/>
      <c r="L388" s="57"/>
      <c r="M388" s="57"/>
      <c r="N388" s="57"/>
      <c r="O388" s="57"/>
    </row>
    <row r="389" spans="3:15" ht="12.75" customHeight="1">
      <c r="C389" s="49" t="s">
        <v>645</v>
      </c>
      <c r="D389" s="49"/>
      <c r="E389" s="49"/>
      <c r="F389" s="49" t="s">
        <v>467</v>
      </c>
      <c r="G389" s="49"/>
      <c r="H389" s="49"/>
      <c r="I389" s="49" t="s">
        <v>412</v>
      </c>
      <c r="J389" s="49"/>
      <c r="K389" s="49"/>
      <c r="L389" s="49" t="s">
        <v>168</v>
      </c>
      <c r="M389" s="49"/>
      <c r="N389" s="49"/>
      <c r="O389" s="61" t="s">
        <v>640</v>
      </c>
    </row>
    <row r="390" spans="3:15" ht="12.75">
      <c r="C390" s="128" t="s">
        <v>302</v>
      </c>
      <c r="D390" s="52"/>
      <c r="E390" s="142"/>
      <c r="F390" s="128" t="s">
        <v>386</v>
      </c>
      <c r="G390" s="52"/>
      <c r="H390" s="142"/>
      <c r="I390" s="128" t="s">
        <v>384</v>
      </c>
      <c r="J390" s="52"/>
      <c r="K390" s="142"/>
      <c r="L390" s="128" t="s">
        <v>139</v>
      </c>
      <c r="M390" s="52"/>
      <c r="N390" s="142"/>
      <c r="O390" s="128" t="s">
        <v>195</v>
      </c>
    </row>
    <row r="391" spans="3:15" ht="12.75">
      <c r="C391" s="128" t="s">
        <v>408</v>
      </c>
      <c r="D391" s="52"/>
      <c r="E391" s="142"/>
      <c r="F391" s="128" t="s">
        <v>63</v>
      </c>
      <c r="G391" s="52"/>
      <c r="H391" s="142"/>
      <c r="I391" s="128" t="s">
        <v>69</v>
      </c>
      <c r="J391" s="52"/>
      <c r="K391" s="142"/>
      <c r="L391" s="128" t="s">
        <v>319</v>
      </c>
      <c r="M391" s="52"/>
      <c r="N391" s="142"/>
      <c r="O391" s="128" t="s">
        <v>428</v>
      </c>
    </row>
    <row r="392" spans="3:15" ht="12.75" customHeight="1">
      <c r="C392" s="52" t="s">
        <v>345</v>
      </c>
      <c r="D392" s="52"/>
      <c r="E392" s="52"/>
      <c r="F392" s="52" t="s">
        <v>177</v>
      </c>
      <c r="G392" s="52"/>
      <c r="H392" s="52"/>
      <c r="I392" s="52" t="s">
        <v>342</v>
      </c>
      <c r="J392" s="52"/>
      <c r="K392" s="52"/>
      <c r="L392" s="52" t="s">
        <v>181</v>
      </c>
      <c r="M392" s="52"/>
      <c r="N392" s="52"/>
      <c r="O392" s="61" t="s">
        <v>641</v>
      </c>
    </row>
    <row r="393" spans="3:15" ht="12.75" customHeight="1">
      <c r="C393" s="49" t="s">
        <v>647</v>
      </c>
      <c r="D393" s="49"/>
      <c r="E393" s="49"/>
      <c r="F393" s="49" t="s">
        <v>92</v>
      </c>
      <c r="G393" s="49"/>
      <c r="H393" s="49"/>
      <c r="I393" s="49" t="s">
        <v>36</v>
      </c>
      <c r="J393" s="49"/>
      <c r="K393" s="49"/>
      <c r="L393" s="49" t="s">
        <v>165</v>
      </c>
      <c r="M393" s="49"/>
      <c r="N393" s="14"/>
      <c r="O393" s="123" t="s">
        <v>642</v>
      </c>
    </row>
    <row r="394" spans="3:15" ht="12.75">
      <c r="C394" s="128" t="s">
        <v>302</v>
      </c>
      <c r="D394" s="52"/>
      <c r="E394" s="142"/>
      <c r="F394" s="128" t="s">
        <v>45</v>
      </c>
      <c r="G394" s="52"/>
      <c r="H394" s="142"/>
      <c r="I394" s="128" t="s">
        <v>333</v>
      </c>
      <c r="J394" s="52"/>
      <c r="K394" s="142"/>
      <c r="L394" s="128" t="s">
        <v>292</v>
      </c>
      <c r="M394" s="52"/>
      <c r="N394" s="142"/>
      <c r="O394" s="128" t="s">
        <v>185</v>
      </c>
    </row>
    <row r="395" spans="3:15" ht="12.75">
      <c r="C395" s="128" t="s">
        <v>408</v>
      </c>
      <c r="D395" s="52"/>
      <c r="E395" s="142"/>
      <c r="F395" s="128" t="s">
        <v>432</v>
      </c>
      <c r="G395" s="52"/>
      <c r="H395" s="142"/>
      <c r="I395" s="128" t="s">
        <v>313</v>
      </c>
      <c r="J395" s="52"/>
      <c r="K395" s="142"/>
      <c r="L395" s="128" t="s">
        <v>112</v>
      </c>
      <c r="M395" s="52"/>
      <c r="N395" s="142"/>
      <c r="O395" s="128" t="s">
        <v>33</v>
      </c>
    </row>
    <row r="396" spans="3:15" ht="12.75">
      <c r="C396" s="128" t="s">
        <v>345</v>
      </c>
      <c r="D396" s="52"/>
      <c r="E396" s="142"/>
      <c r="F396" s="128" t="s">
        <v>177</v>
      </c>
      <c r="G396" s="52"/>
      <c r="H396" s="142"/>
      <c r="I396" s="128" t="s">
        <v>342</v>
      </c>
      <c r="J396" s="52"/>
      <c r="K396" s="142"/>
      <c r="L396" s="128" t="s">
        <v>181</v>
      </c>
      <c r="M396" s="52"/>
      <c r="N396" s="142"/>
      <c r="O396" s="128" t="s">
        <v>318</v>
      </c>
    </row>
    <row r="397" spans="3:15" ht="12.75">
      <c r="C397" s="8" t="s">
        <v>379</v>
      </c>
      <c r="D397" s="49"/>
      <c r="E397" s="14"/>
      <c r="F397" s="8" t="s">
        <v>233</v>
      </c>
      <c r="G397" s="49"/>
      <c r="H397" s="14"/>
      <c r="I397" s="8" t="s">
        <v>341</v>
      </c>
      <c r="J397" s="49"/>
      <c r="K397" s="14"/>
      <c r="L397" s="8" t="s">
        <v>18</v>
      </c>
      <c r="M397" s="49"/>
      <c r="N397" s="14"/>
      <c r="O397" s="128" t="s">
        <v>108</v>
      </c>
    </row>
    <row r="398" spans="3:15" ht="12.75">
      <c r="C398" s="128" t="s">
        <v>302</v>
      </c>
      <c r="D398" s="52"/>
      <c r="E398" s="142"/>
      <c r="F398" s="128" t="s">
        <v>248</v>
      </c>
      <c r="G398" s="52"/>
      <c r="H398" s="142"/>
      <c r="I398" s="128" t="s">
        <v>129</v>
      </c>
      <c r="J398" s="52"/>
      <c r="K398" s="142"/>
      <c r="L398" s="128" t="s">
        <v>18</v>
      </c>
      <c r="M398" s="52"/>
      <c r="N398" s="142"/>
      <c r="O398" s="13"/>
    </row>
    <row r="399" spans="3:14" ht="12.75">
      <c r="C399" s="128" t="s">
        <v>408</v>
      </c>
      <c r="D399" s="52"/>
      <c r="E399" s="142"/>
      <c r="F399" s="128" t="s">
        <v>461</v>
      </c>
      <c r="G399" s="52"/>
      <c r="H399" s="142"/>
      <c r="I399" s="128" t="s">
        <v>474</v>
      </c>
      <c r="J399" s="52"/>
      <c r="K399" s="142"/>
      <c r="L399" s="128" t="s">
        <v>18</v>
      </c>
      <c r="M399" s="52"/>
      <c r="N399" s="52"/>
    </row>
    <row r="400" spans="3:15" ht="12.75" customHeight="1">
      <c r="C400" s="52" t="s">
        <v>345</v>
      </c>
      <c r="D400" s="52"/>
      <c r="E400" s="52"/>
      <c r="F400" s="52" t="s">
        <v>177</v>
      </c>
      <c r="G400" s="52"/>
      <c r="H400" s="52"/>
      <c r="I400" s="52" t="s">
        <v>342</v>
      </c>
      <c r="J400" s="52"/>
      <c r="K400" s="52"/>
      <c r="L400" s="52" t="s">
        <v>18</v>
      </c>
      <c r="M400" s="52"/>
      <c r="N400" s="142"/>
      <c r="O400" s="123" t="s">
        <v>643</v>
      </c>
    </row>
    <row r="401" spans="3:15" ht="12.75" customHeight="1">
      <c r="C401" s="202" t="s">
        <v>644</v>
      </c>
      <c r="D401" s="30"/>
      <c r="E401" s="30"/>
      <c r="F401" s="30"/>
      <c r="G401" s="30"/>
      <c r="H401" s="30"/>
      <c r="I401" s="30"/>
      <c r="J401" s="30"/>
      <c r="K401" s="30"/>
      <c r="L401" s="30"/>
      <c r="M401" s="30"/>
      <c r="N401" s="30"/>
      <c r="O401" s="30"/>
    </row>
    <row r="402" spans="3:15" ht="12.75">
      <c r="C402" s="202"/>
      <c r="D402" s="30"/>
      <c r="E402" s="30"/>
      <c r="F402" s="30"/>
      <c r="G402" s="30"/>
      <c r="H402" s="30"/>
      <c r="I402" s="30"/>
      <c r="J402" s="30"/>
      <c r="K402" s="30"/>
      <c r="L402" s="30"/>
      <c r="M402" s="30"/>
      <c r="N402" s="30"/>
      <c r="O402" s="30"/>
    </row>
    <row r="403" spans="3:15" ht="12.75">
      <c r="C403" s="121" t="s">
        <v>471</v>
      </c>
      <c r="D403" s="122"/>
      <c r="E403" s="200"/>
      <c r="F403" s="201" t="s">
        <v>312</v>
      </c>
      <c r="G403" s="57"/>
      <c r="H403" s="57"/>
      <c r="I403" s="31"/>
      <c r="J403" s="31"/>
      <c r="K403" s="31"/>
      <c r="L403" s="31"/>
      <c r="M403" s="31"/>
      <c r="N403" s="31"/>
      <c r="O403" s="31"/>
    </row>
    <row r="404" spans="3:15" ht="12.75">
      <c r="C404" s="8" t="s">
        <v>648</v>
      </c>
      <c r="D404" s="49"/>
      <c r="E404" s="14"/>
      <c r="F404" s="8">
        <v>286</v>
      </c>
      <c r="G404" s="49"/>
      <c r="H404" s="14"/>
      <c r="I404" s="8" t="s">
        <v>180</v>
      </c>
      <c r="J404" s="49"/>
      <c r="K404" s="14"/>
      <c r="L404" s="8" t="s">
        <v>18</v>
      </c>
      <c r="M404" s="49"/>
      <c r="N404" s="14"/>
      <c r="O404" s="128" t="s">
        <v>646</v>
      </c>
    </row>
    <row r="405" spans="3:14" ht="12.75">
      <c r="C405" s="8" t="s">
        <v>649</v>
      </c>
      <c r="D405" s="49"/>
      <c r="E405" s="14"/>
      <c r="F405" s="8" t="s">
        <v>299</v>
      </c>
      <c r="G405" s="49"/>
      <c r="H405" s="14"/>
      <c r="I405" s="8" t="s">
        <v>299</v>
      </c>
      <c r="J405" s="49"/>
      <c r="K405" s="14"/>
      <c r="L405" s="8" t="s">
        <v>18</v>
      </c>
      <c r="M405" s="49"/>
      <c r="N405" s="49"/>
    </row>
    <row r="406" spans="3:15" ht="12.75">
      <c r="C406" s="203" t="s">
        <v>409</v>
      </c>
      <c r="D406" s="204"/>
      <c r="E406" s="205"/>
      <c r="F406" s="138">
        <v>5470</v>
      </c>
      <c r="G406" s="49"/>
      <c r="H406" s="10"/>
      <c r="I406" s="138">
        <v>279</v>
      </c>
      <c r="J406" s="49"/>
      <c r="K406" s="14"/>
      <c r="L406" s="8" t="s">
        <v>18</v>
      </c>
      <c r="M406" s="49"/>
      <c r="N406" s="49"/>
      <c r="O406" s="7"/>
    </row>
    <row r="407" spans="3:15" ht="12.75">
      <c r="C407" s="203" t="s">
        <v>383</v>
      </c>
      <c r="D407" s="204"/>
      <c r="E407" s="206"/>
      <c r="F407" s="8" t="s">
        <v>179</v>
      </c>
      <c r="G407" s="49"/>
      <c r="H407" s="14"/>
      <c r="I407" s="8" t="s">
        <v>378</v>
      </c>
      <c r="J407" s="49"/>
      <c r="K407" s="14"/>
      <c r="L407" s="8" t="s">
        <v>18</v>
      </c>
      <c r="M407" s="49"/>
      <c r="N407" s="14"/>
      <c r="O407" s="13"/>
    </row>
    <row r="408" spans="3:15" ht="12.75">
      <c r="C408" s="203" t="s">
        <v>20</v>
      </c>
      <c r="D408" s="204"/>
      <c r="E408" s="206"/>
      <c r="F408" s="8" t="s">
        <v>275</v>
      </c>
      <c r="G408" s="49"/>
      <c r="H408" s="14"/>
      <c r="I408" s="8" t="s">
        <v>364</v>
      </c>
      <c r="J408" s="49"/>
      <c r="K408" s="14"/>
      <c r="L408" s="8" t="s">
        <v>18</v>
      </c>
      <c r="M408" s="49"/>
      <c r="N408" s="49"/>
      <c r="O408" s="7"/>
    </row>
    <row r="409" spans="3:14" ht="12.75" customHeight="1">
      <c r="C409" s="203" t="s">
        <v>247</v>
      </c>
      <c r="D409" s="204"/>
      <c r="E409" s="206"/>
      <c r="F409" s="8" t="s">
        <v>158</v>
      </c>
      <c r="G409" s="49"/>
      <c r="H409" s="14"/>
      <c r="I409" s="8" t="s">
        <v>396</v>
      </c>
      <c r="J409" s="49"/>
      <c r="K409" s="14"/>
      <c r="L409" s="8" t="s">
        <v>18</v>
      </c>
      <c r="M409" s="49"/>
      <c r="N409" s="49"/>
    </row>
    <row r="410" spans="3:15" ht="12.75">
      <c r="C410" s="9" t="s">
        <v>7</v>
      </c>
      <c r="D410" s="30"/>
      <c r="E410" s="30"/>
      <c r="F410" s="138">
        <v>510</v>
      </c>
      <c r="G410" s="49"/>
      <c r="H410" s="10"/>
      <c r="I410" s="138">
        <v>26</v>
      </c>
      <c r="J410" s="49"/>
      <c r="K410" s="14"/>
      <c r="L410" s="8" t="s">
        <v>18</v>
      </c>
      <c r="M410" s="49"/>
      <c r="N410" s="49"/>
      <c r="O410" s="30"/>
    </row>
    <row r="411" spans="3:15" ht="12.75">
      <c r="C411" s="9" t="s">
        <v>224</v>
      </c>
      <c r="D411" s="7"/>
      <c r="E411" s="7"/>
      <c r="F411" s="138">
        <v>4500</v>
      </c>
      <c r="G411" s="49"/>
      <c r="H411" s="10"/>
      <c r="I411" s="138">
        <v>229</v>
      </c>
      <c r="J411" s="49"/>
      <c r="K411" s="14"/>
      <c r="L411" s="8" t="s">
        <v>18</v>
      </c>
      <c r="M411" s="49"/>
      <c r="N411" s="49"/>
      <c r="O411" s="7"/>
    </row>
    <row r="412" spans="3:15" ht="12.75" customHeight="1">
      <c r="C412" s="175" t="s">
        <v>650</v>
      </c>
      <c r="D412" s="175"/>
      <c r="E412" s="175"/>
      <c r="F412" s="175"/>
      <c r="G412" s="175"/>
      <c r="H412" s="175"/>
      <c r="I412" s="175"/>
      <c r="J412" s="175"/>
      <c r="K412" s="175"/>
      <c r="L412" s="175"/>
      <c r="M412" s="175"/>
      <c r="N412" s="175"/>
      <c r="O412" s="175"/>
    </row>
    <row r="413" spans="3:15" ht="12.75">
      <c r="C413" s="175"/>
      <c r="D413" s="175"/>
      <c r="E413" s="175"/>
      <c r="F413" s="175"/>
      <c r="G413" s="175"/>
      <c r="H413" s="175"/>
      <c r="I413" s="175"/>
      <c r="J413" s="175"/>
      <c r="K413" s="175"/>
      <c r="L413" s="175"/>
      <c r="M413" s="175"/>
      <c r="N413" s="175"/>
      <c r="O413" s="175"/>
    </row>
    <row r="414" spans="3:15" ht="12.75">
      <c r="C414" s="9"/>
      <c r="D414" s="7"/>
      <c r="E414" s="7"/>
      <c r="F414" s="7"/>
      <c r="G414" s="7"/>
      <c r="H414" s="7"/>
      <c r="I414" s="7"/>
      <c r="J414" s="7"/>
      <c r="K414" s="7"/>
      <c r="L414" s="7"/>
      <c r="M414" s="7"/>
      <c r="N414" s="7"/>
      <c r="O414" s="7"/>
    </row>
    <row r="415" spans="4:15" ht="12.75">
      <c r="D415" s="7"/>
      <c r="E415" s="7"/>
      <c r="F415" s="7"/>
      <c r="G415" s="7"/>
      <c r="H415" s="7"/>
      <c r="I415" s="7"/>
      <c r="J415" s="7"/>
      <c r="K415" s="7"/>
      <c r="L415" s="7"/>
      <c r="M415" s="7"/>
      <c r="N415" s="7"/>
      <c r="O415" s="7"/>
    </row>
    <row r="416" spans="3:15" ht="12.75">
      <c r="C416" s="7"/>
      <c r="D416" s="7"/>
      <c r="E416" s="7"/>
      <c r="F416" s="7"/>
      <c r="I416" s="7"/>
      <c r="J416" s="7"/>
      <c r="K416" s="7"/>
      <c r="M416" s="7"/>
      <c r="N416" s="7"/>
      <c r="O416" s="7"/>
    </row>
    <row r="417" spans="3:15" ht="12.75">
      <c r="C417" s="9"/>
      <c r="D417" s="7"/>
      <c r="E417" s="7"/>
      <c r="F417" s="7"/>
      <c r="G417" s="7"/>
      <c r="H417" s="7"/>
      <c r="I417" s="7"/>
      <c r="J417" s="7"/>
      <c r="K417" s="7"/>
      <c r="M417" s="7"/>
      <c r="N417" s="7"/>
      <c r="O417" s="7"/>
    </row>
    <row r="418" spans="4:15" ht="12.75">
      <c r="D418" s="7"/>
      <c r="E418" s="7"/>
      <c r="G418" s="7"/>
      <c r="I418" s="7"/>
      <c r="J418" s="7"/>
      <c r="K418" s="7"/>
      <c r="M418" s="7"/>
      <c r="N418" s="7"/>
      <c r="O418" s="7"/>
    </row>
    <row r="419" spans="4:14" ht="12.75">
      <c r="D419" s="7"/>
      <c r="E419" s="7"/>
      <c r="G419" s="7"/>
      <c r="I419" s="7"/>
      <c r="J419" s="7"/>
      <c r="K419" s="7"/>
      <c r="M419" s="7"/>
      <c r="N419" s="7"/>
    </row>
    <row r="420" spans="4:14" ht="12.75">
      <c r="D420" s="7"/>
      <c r="E420" s="7"/>
      <c r="G420" s="7"/>
      <c r="I420" s="7"/>
      <c r="J420" s="7"/>
      <c r="K420" s="7"/>
      <c r="M420" s="7"/>
      <c r="N420" s="7"/>
    </row>
    <row r="421" spans="4:14" ht="12.75">
      <c r="D421" s="7"/>
      <c r="E421" s="7"/>
      <c r="G421" s="7"/>
      <c r="I421" s="7"/>
      <c r="J421" s="7"/>
      <c r="K421" s="7"/>
      <c r="M421" s="7"/>
      <c r="N421" s="7"/>
    </row>
    <row r="422" spans="4:14" ht="12.75">
      <c r="D422" s="7"/>
      <c r="E422" s="7"/>
      <c r="F422" s="7"/>
      <c r="G422" s="7"/>
      <c r="H422" s="7"/>
      <c r="I422" s="7"/>
      <c r="J422" s="7"/>
      <c r="K422" s="7"/>
      <c r="M422" s="7"/>
      <c r="N422" s="7"/>
    </row>
    <row r="423" spans="4:14" ht="12.75">
      <c r="D423" s="7"/>
      <c r="E423" s="7"/>
      <c r="F423" s="7"/>
      <c r="I423" s="7"/>
      <c r="J423" s="7"/>
      <c r="K423" s="7"/>
      <c r="M423" s="7"/>
      <c r="N423" s="7"/>
    </row>
    <row r="424" spans="4:14" ht="12.75">
      <c r="D424" s="7"/>
      <c r="E424" s="7"/>
      <c r="G424" s="7"/>
      <c r="I424" s="7"/>
      <c r="J424" s="7"/>
      <c r="K424" s="7"/>
      <c r="M424" s="7"/>
      <c r="N424" s="7"/>
    </row>
    <row r="425" spans="4:14" ht="12.75">
      <c r="D425" s="7"/>
      <c r="E425" s="7"/>
      <c r="F425" s="7"/>
      <c r="G425" s="7"/>
      <c r="H425" s="7"/>
      <c r="I425" s="7"/>
      <c r="J425" s="7"/>
      <c r="K425" s="7"/>
      <c r="L425" s="7"/>
      <c r="M425" s="7"/>
      <c r="N425" s="7"/>
    </row>
    <row r="426" spans="3:14" ht="12.75">
      <c r="C426" s="29"/>
      <c r="D426" s="7"/>
      <c r="E426" s="7"/>
      <c r="F426" s="7"/>
      <c r="G426" s="7"/>
      <c r="H426" s="7"/>
      <c r="I426" s="7"/>
      <c r="J426" s="7"/>
      <c r="K426" s="7"/>
      <c r="L426" s="7"/>
      <c r="M426" s="7"/>
      <c r="N426" s="7"/>
    </row>
  </sheetData>
  <sheetProtection/>
  <mergeCells count="5">
    <mergeCell ref="A1:B1"/>
    <mergeCell ref="A2:B2"/>
    <mergeCell ref="A3:B3"/>
    <mergeCell ref="A6:B9"/>
    <mergeCell ref="C176:D176"/>
  </mergeCells>
  <dataValidations count="2">
    <dataValidation type="list" allowBlank="1" showInputMessage="1" showErrorMessage="1" sqref="A2:B2">
      <formula1>INDIRECT($A$1)</formula1>
    </dataValidation>
    <dataValidation type="list" allowBlank="1" showInputMessage="1" showErrorMessage="1" sqref="A1:B1">
      <formula1>Searchable_Materials</formula1>
    </dataValidation>
  </dataValidations>
  <printOptions/>
  <pageMargins left="0.75" right="0.75" top="1" bottom="1" header="0.5" footer="0.5"/>
  <pageSetup horizontalDpi="600" verticalDpi="600" orientation="portrait" paperSize="5" r:id="rId3"/>
  <legacyDrawing r:id="rId2"/>
</worksheet>
</file>

<file path=xl/worksheets/sheet6.xml><?xml version="1.0" encoding="utf-8"?>
<worksheet xmlns="http://schemas.openxmlformats.org/spreadsheetml/2006/main" xmlns:r="http://schemas.openxmlformats.org/officeDocument/2006/relationships">
  <dimension ref="A1:R321"/>
  <sheetViews>
    <sheetView zoomScalePageLayoutView="0" workbookViewId="0" topLeftCell="A20">
      <selection activeCell="K32" sqref="K32:N32"/>
    </sheetView>
  </sheetViews>
  <sheetFormatPr defaultColWidth="9.140625" defaultRowHeight="12.75"/>
  <cols>
    <col min="1" max="1" width="33.8515625" style="211" customWidth="1"/>
    <col min="2" max="2" width="24.00390625" style="211" customWidth="1"/>
    <col min="3" max="3" width="15.28125" style="211" customWidth="1"/>
    <col min="4" max="4" width="15.140625" style="211" customWidth="1"/>
    <col min="5" max="5" width="15.28125" style="211" customWidth="1"/>
    <col min="6" max="16384" width="9.140625" style="211" customWidth="1"/>
  </cols>
  <sheetData>
    <row r="1" spans="1:13" ht="15">
      <c r="A1" s="210">
        <v>35.315</v>
      </c>
      <c r="B1" s="210" t="s">
        <v>1131</v>
      </c>
      <c r="C1" s="210"/>
      <c r="D1" s="498" t="s">
        <v>729</v>
      </c>
      <c r="E1" s="498"/>
      <c r="F1" s="498"/>
      <c r="G1" s="498"/>
      <c r="H1" s="210"/>
      <c r="I1" s="210"/>
      <c r="J1" s="210"/>
      <c r="K1" s="210"/>
      <c r="L1" s="210"/>
      <c r="M1" s="210"/>
    </row>
    <row r="2" spans="1:13" ht="15">
      <c r="A2" s="212">
        <v>36</v>
      </c>
      <c r="B2" s="213" t="s">
        <v>730</v>
      </c>
      <c r="C2" s="213"/>
      <c r="D2" s="213"/>
      <c r="E2" s="213"/>
      <c r="F2" s="213"/>
      <c r="G2" s="210"/>
      <c r="H2" s="210"/>
      <c r="I2" s="210"/>
      <c r="J2" s="210"/>
      <c r="K2" s="210"/>
      <c r="L2" s="210"/>
      <c r="M2" s="210"/>
    </row>
    <row r="3" spans="1:13" ht="15">
      <c r="A3" s="229">
        <v>3</v>
      </c>
      <c r="B3" s="498" t="s">
        <v>1134</v>
      </c>
      <c r="C3" s="498"/>
      <c r="D3" s="498"/>
      <c r="E3" s="210"/>
      <c r="F3" s="213"/>
      <c r="G3" s="210"/>
      <c r="H3" s="210"/>
      <c r="I3" s="210"/>
      <c r="J3" s="210"/>
      <c r="K3" s="210"/>
      <c r="L3" s="210"/>
      <c r="M3" s="210"/>
    </row>
    <row r="4" spans="1:13" ht="15">
      <c r="A4" s="210" t="s">
        <v>1133</v>
      </c>
      <c r="B4" s="498" t="s">
        <v>731</v>
      </c>
      <c r="C4" s="498"/>
      <c r="D4" s="213"/>
      <c r="E4" s="213"/>
      <c r="F4" s="214">
        <v>22.2</v>
      </c>
      <c r="G4" s="515" t="s">
        <v>732</v>
      </c>
      <c r="H4" s="515"/>
      <c r="I4" s="515"/>
      <c r="J4" s="210" t="s">
        <v>733</v>
      </c>
      <c r="K4" s="210"/>
      <c r="L4" s="210"/>
      <c r="M4" s="210"/>
    </row>
    <row r="5" spans="1:13" ht="15">
      <c r="A5" s="210">
        <v>4000</v>
      </c>
      <c r="B5" s="498" t="s">
        <v>734</v>
      </c>
      <c r="C5" s="498"/>
      <c r="D5" s="498"/>
      <c r="E5" s="213"/>
      <c r="F5" s="215">
        <f>Scope!$F$4/Scope!$G$5</f>
        <v>51.00231828719487</v>
      </c>
      <c r="G5" s="515" t="s">
        <v>735</v>
      </c>
      <c r="H5" s="515"/>
      <c r="I5" s="515"/>
      <c r="J5" s="210" t="s">
        <v>736</v>
      </c>
      <c r="K5" s="210"/>
      <c r="L5" s="210"/>
      <c r="M5" s="210"/>
    </row>
    <row r="6" spans="1:13" ht="15">
      <c r="A6" s="216">
        <f>F8</f>
        <v>2264.502931951452</v>
      </c>
      <c r="B6" s="515" t="s">
        <v>737</v>
      </c>
      <c r="C6" s="515"/>
      <c r="D6" s="515"/>
      <c r="E6" s="213"/>
      <c r="F6" s="217">
        <f>$F$4*$F$5</f>
        <v>1132.251465975726</v>
      </c>
      <c r="G6" s="218" t="s">
        <v>738</v>
      </c>
      <c r="H6" s="218"/>
      <c r="I6" s="218"/>
      <c r="J6" s="210"/>
      <c r="K6" s="210"/>
      <c r="L6" s="210"/>
      <c r="M6" s="210"/>
    </row>
    <row r="7" spans="1:13" ht="15">
      <c r="A7" s="210">
        <v>16</v>
      </c>
      <c r="B7" s="213" t="s">
        <v>739</v>
      </c>
      <c r="C7" s="213"/>
      <c r="D7" s="213"/>
      <c r="E7" s="213"/>
      <c r="F7" s="214">
        <v>2</v>
      </c>
      <c r="G7" s="515" t="s">
        <v>740</v>
      </c>
      <c r="H7" s="515"/>
      <c r="I7" s="515"/>
      <c r="J7" s="210"/>
      <c r="K7" s="210"/>
      <c r="L7" s="210"/>
      <c r="M7" s="210"/>
    </row>
    <row r="8" spans="1:13" ht="15">
      <c r="A8" s="210">
        <v>2000</v>
      </c>
      <c r="B8" s="210" t="s">
        <v>741</v>
      </c>
      <c r="C8" s="210"/>
      <c r="D8" s="210"/>
      <c r="E8" s="210"/>
      <c r="F8" s="217">
        <f>F6*F7</f>
        <v>2264.502931951452</v>
      </c>
      <c r="G8" s="515" t="s">
        <v>742</v>
      </c>
      <c r="H8" s="515"/>
      <c r="I8" s="515"/>
      <c r="J8" s="210"/>
      <c r="K8" s="516" t="s">
        <v>743</v>
      </c>
      <c r="L8" s="516"/>
      <c r="M8" s="516"/>
    </row>
    <row r="9" spans="1:13" ht="15">
      <c r="A9" s="210">
        <v>34</v>
      </c>
      <c r="B9" s="210" t="s">
        <v>744</v>
      </c>
      <c r="C9" s="210"/>
      <c r="D9" s="210"/>
      <c r="E9" s="210"/>
      <c r="F9" s="210"/>
      <c r="G9" s="210"/>
      <c r="H9" s="210"/>
      <c r="I9" s="210"/>
      <c r="J9" s="210"/>
      <c r="K9" s="516"/>
      <c r="L9" s="516"/>
      <c r="M9" s="516"/>
    </row>
    <row r="10" spans="1:13" ht="15">
      <c r="A10" s="210">
        <v>1000</v>
      </c>
      <c r="B10" s="210" t="s">
        <v>756</v>
      </c>
      <c r="C10" s="210"/>
      <c r="D10" s="210"/>
      <c r="E10" s="210"/>
      <c r="F10" s="210"/>
      <c r="G10" s="210"/>
      <c r="H10" s="210"/>
      <c r="I10" s="210"/>
      <c r="J10" s="517" t="s">
        <v>745</v>
      </c>
      <c r="K10" s="517"/>
      <c r="L10" s="517"/>
      <c r="M10" s="517"/>
    </row>
    <row r="11" spans="1:13" ht="15" hidden="1">
      <c r="A11" s="210">
        <v>6500</v>
      </c>
      <c r="B11" s="498" t="s">
        <v>746</v>
      </c>
      <c r="C11" s="498"/>
      <c r="D11" s="498"/>
      <c r="E11" s="517" t="s">
        <v>747</v>
      </c>
      <c r="F11" s="517"/>
      <c r="G11" s="210"/>
      <c r="H11" s="210"/>
      <c r="I11" s="210"/>
      <c r="J11" s="219">
        <f>A13*A10/A8</f>
        <v>2.38</v>
      </c>
      <c r="K11" s="518" t="s">
        <v>748</v>
      </c>
      <c r="L11" s="518"/>
      <c r="M11" s="518"/>
    </row>
    <row r="12" spans="1:13" ht="15" hidden="1">
      <c r="A12" s="210">
        <v>947.8</v>
      </c>
      <c r="B12" s="210" t="s">
        <v>749</v>
      </c>
      <c r="C12" s="210"/>
      <c r="D12" s="210"/>
      <c r="E12" s="219">
        <v>30</v>
      </c>
      <c r="F12" s="219" t="s">
        <v>750</v>
      </c>
      <c r="G12" s="210"/>
      <c r="H12" s="210">
        <v>7200</v>
      </c>
      <c r="I12" s="210" t="s">
        <v>751</v>
      </c>
      <c r="J12" s="220">
        <f>A11/A12</f>
        <v>6.857986917071113</v>
      </c>
      <c r="K12" s="518" t="s">
        <v>748</v>
      </c>
      <c r="L12" s="518"/>
      <c r="M12" s="518"/>
    </row>
    <row r="13" spans="1:13" ht="15" hidden="1">
      <c r="A13" s="221">
        <v>4.76</v>
      </c>
      <c r="B13" s="519" t="s">
        <v>752</v>
      </c>
      <c r="C13" s="519"/>
      <c r="D13" s="519"/>
      <c r="E13" s="221">
        <f>E12*A10/A8</f>
        <v>15</v>
      </c>
      <c r="F13" s="221" t="s">
        <v>753</v>
      </c>
      <c r="G13" s="221"/>
      <c r="H13" s="221">
        <f>H12/A12</f>
        <v>7.596539354294155</v>
      </c>
      <c r="I13" s="221" t="s">
        <v>754</v>
      </c>
      <c r="J13" s="222">
        <f>AVERAGE(J11:J12)</f>
        <v>4.618993458535556</v>
      </c>
      <c r="K13" s="519" t="s">
        <v>755</v>
      </c>
      <c r="L13" s="519"/>
      <c r="M13" s="519"/>
    </row>
    <row r="14" spans="1:13" ht="15">
      <c r="A14" s="210">
        <v>1000</v>
      </c>
      <c r="B14" s="213" t="s">
        <v>757</v>
      </c>
      <c r="C14" s="210"/>
      <c r="D14" s="210"/>
      <c r="E14" s="210"/>
      <c r="F14" s="210"/>
      <c r="G14" s="210"/>
      <c r="H14" s="210"/>
      <c r="I14" s="210"/>
      <c r="J14" s="210"/>
      <c r="K14" s="210"/>
      <c r="L14" s="210"/>
      <c r="M14" s="210"/>
    </row>
    <row r="15" spans="1:13" ht="15">
      <c r="A15" s="211">
        <v>53.07</v>
      </c>
      <c r="B15" s="497" t="s">
        <v>1153</v>
      </c>
      <c r="C15" s="497"/>
      <c r="D15" s="497"/>
      <c r="E15" s="497"/>
      <c r="F15" s="213"/>
      <c r="G15" s="213"/>
      <c r="H15" s="213"/>
      <c r="I15" s="210"/>
      <c r="J15" s="210"/>
      <c r="K15" s="210"/>
      <c r="L15" s="210"/>
      <c r="M15" s="210"/>
    </row>
    <row r="16" spans="1:13" s="334" customFormat="1" ht="15">
      <c r="A16" s="400">
        <f>$A$17*$A$1/$A$32</f>
        <v>7785.63113987901</v>
      </c>
      <c r="B16" s="498" t="s">
        <v>1137</v>
      </c>
      <c r="C16" s="498"/>
      <c r="D16" s="335"/>
      <c r="E16" s="335"/>
      <c r="F16" s="335"/>
      <c r="G16" s="335"/>
      <c r="H16" s="335"/>
      <c r="I16" s="210"/>
      <c r="J16" s="210"/>
      <c r="K16" s="210"/>
      <c r="L16" s="210"/>
      <c r="M16" s="210"/>
    </row>
    <row r="17" spans="1:13" ht="15">
      <c r="A17" s="210">
        <v>200</v>
      </c>
      <c r="B17" s="498" t="s">
        <v>758</v>
      </c>
      <c r="C17" s="498"/>
      <c r="D17" s="498"/>
      <c r="E17" s="498"/>
      <c r="F17" s="498"/>
      <c r="G17" s="498"/>
      <c r="H17" s="498"/>
      <c r="I17" s="223" t="s">
        <v>759</v>
      </c>
      <c r="J17" s="210"/>
      <c r="K17" s="210"/>
      <c r="L17" s="210"/>
      <c r="M17" s="210"/>
    </row>
    <row r="18" spans="1:13" ht="15">
      <c r="A18" s="224">
        <v>38.04</v>
      </c>
      <c r="B18" s="225" t="s">
        <v>760</v>
      </c>
      <c r="C18" s="213"/>
      <c r="D18" s="213"/>
      <c r="E18" s="213" t="s">
        <v>761</v>
      </c>
      <c r="F18" s="213" t="s">
        <v>762</v>
      </c>
      <c r="G18" s="225"/>
      <c r="H18" s="225"/>
      <c r="I18" s="224"/>
      <c r="J18" s="224"/>
      <c r="K18" s="210"/>
      <c r="L18" s="210"/>
      <c r="M18" s="210"/>
    </row>
    <row r="19" spans="1:13" ht="15">
      <c r="A19" s="224">
        <v>50</v>
      </c>
      <c r="B19" s="512" t="s">
        <v>763</v>
      </c>
      <c r="C19" s="512"/>
      <c r="D19" s="512"/>
      <c r="E19" s="512"/>
      <c r="F19" s="512"/>
      <c r="G19" s="512"/>
      <c r="H19" s="512"/>
      <c r="I19" s="224"/>
      <c r="J19" s="224"/>
      <c r="K19" s="210"/>
      <c r="L19" s="210"/>
      <c r="M19" s="210"/>
    </row>
    <row r="20" spans="1:13" ht="15">
      <c r="A20" s="210">
        <v>0.443</v>
      </c>
      <c r="B20" s="498" t="s">
        <v>764</v>
      </c>
      <c r="C20" s="498"/>
      <c r="D20" s="498"/>
      <c r="E20" s="498"/>
      <c r="F20" s="498"/>
      <c r="G20" s="225"/>
      <c r="H20" s="225"/>
      <c r="I20" s="224"/>
      <c r="J20" s="224"/>
      <c r="K20" s="210"/>
      <c r="L20" s="210"/>
      <c r="M20" s="210"/>
    </row>
    <row r="21" spans="1:13" ht="15">
      <c r="A21" s="224">
        <v>14.47</v>
      </c>
      <c r="B21" s="512" t="s">
        <v>765</v>
      </c>
      <c r="C21" s="512"/>
      <c r="D21" s="512"/>
      <c r="E21" s="512"/>
      <c r="F21" s="512"/>
      <c r="G21" s="512"/>
      <c r="H21" s="512"/>
      <c r="I21" s="224"/>
      <c r="J21" s="224">
        <v>3510</v>
      </c>
      <c r="K21" s="498" t="s">
        <v>766</v>
      </c>
      <c r="L21" s="498"/>
      <c r="M21" s="498"/>
    </row>
    <row r="22" spans="1:13" ht="15">
      <c r="A22" s="224">
        <v>1000000</v>
      </c>
      <c r="B22" s="512" t="s">
        <v>767</v>
      </c>
      <c r="C22" s="512"/>
      <c r="D22" s="225"/>
      <c r="E22" s="225"/>
      <c r="F22" s="225"/>
      <c r="G22" s="225"/>
      <c r="H22" s="225"/>
      <c r="I22" s="226"/>
      <c r="J22" s="224">
        <v>9477</v>
      </c>
      <c r="K22" s="498" t="s">
        <v>768</v>
      </c>
      <c r="L22" s="498"/>
      <c r="M22" s="498"/>
    </row>
    <row r="23" spans="1:13" ht="15">
      <c r="A23" s="224">
        <v>21</v>
      </c>
      <c r="B23" s="498" t="s">
        <v>769</v>
      </c>
      <c r="C23" s="498"/>
      <c r="D23" s="210"/>
      <c r="E23" s="210"/>
      <c r="F23" s="210"/>
      <c r="G23" s="210"/>
      <c r="H23" s="210"/>
      <c r="I23" s="210"/>
      <c r="J23" s="210">
        <f>J22/J21</f>
        <v>2.7</v>
      </c>
      <c r="K23" s="227" t="s">
        <v>770</v>
      </c>
      <c r="L23" s="210"/>
      <c r="M23" s="210"/>
    </row>
    <row r="24" spans="1:13" ht="15">
      <c r="A24" s="228">
        <v>0.0364</v>
      </c>
      <c r="B24" s="210" t="s">
        <v>771</v>
      </c>
      <c r="C24" s="210"/>
      <c r="D24" s="210"/>
      <c r="E24" s="210"/>
      <c r="F24" s="210"/>
      <c r="G24" s="210"/>
      <c r="H24" s="210"/>
      <c r="I24" s="210"/>
      <c r="J24" s="224">
        <v>10</v>
      </c>
      <c r="K24" s="227" t="s">
        <v>772</v>
      </c>
      <c r="L24" s="210"/>
      <c r="M24" s="210"/>
    </row>
    <row r="25" spans="1:13" ht="15">
      <c r="A25" s="224">
        <v>1000</v>
      </c>
      <c r="B25" s="210" t="s">
        <v>773</v>
      </c>
      <c r="C25" s="210"/>
      <c r="D25" s="210"/>
      <c r="E25" s="210"/>
      <c r="F25" s="210"/>
      <c r="G25" s="210"/>
      <c r="H25" s="210"/>
      <c r="I25" s="210"/>
      <c r="J25" s="224">
        <v>15</v>
      </c>
      <c r="K25" s="513" t="s">
        <v>774</v>
      </c>
      <c r="L25" s="513"/>
      <c r="M25" s="513"/>
    </row>
    <row r="26" spans="1:13" ht="15">
      <c r="A26" s="224">
        <v>0.668</v>
      </c>
      <c r="B26" s="498" t="s">
        <v>775</v>
      </c>
      <c r="C26" s="498"/>
      <c r="D26" s="498"/>
      <c r="E26" s="210"/>
      <c r="F26" s="210"/>
      <c r="G26" s="210"/>
      <c r="H26" s="210"/>
      <c r="I26" s="210"/>
      <c r="J26" s="224">
        <v>27</v>
      </c>
      <c r="K26" s="513" t="s">
        <v>776</v>
      </c>
      <c r="L26" s="513"/>
      <c r="M26" s="210"/>
    </row>
    <row r="27" spans="1:13" ht="15">
      <c r="A27" s="224">
        <v>1000</v>
      </c>
      <c r="B27" s="210" t="s">
        <v>757</v>
      </c>
      <c r="C27" s="210"/>
      <c r="D27" s="210"/>
      <c r="E27" s="210"/>
      <c r="F27" s="210"/>
      <c r="G27" s="210"/>
      <c r="H27" s="210"/>
      <c r="I27" s="210"/>
      <c r="J27" s="210">
        <f>Scope!F2*A8/J24*J23</f>
        <v>10800</v>
      </c>
      <c r="K27" s="210" t="s">
        <v>777</v>
      </c>
      <c r="L27" s="210"/>
      <c r="M27" s="210"/>
    </row>
    <row r="28" spans="1:13" ht="15">
      <c r="A28" s="224">
        <v>3.6</v>
      </c>
      <c r="B28" s="210" t="s">
        <v>778</v>
      </c>
      <c r="C28" s="210"/>
      <c r="D28" s="210"/>
      <c r="E28" s="210"/>
      <c r="F28" s="210"/>
      <c r="G28" s="210"/>
      <c r="H28" s="210"/>
      <c r="I28" s="210"/>
      <c r="J28" s="210">
        <f>J27/J26</f>
        <v>400</v>
      </c>
      <c r="K28" s="210" t="s">
        <v>779</v>
      </c>
      <c r="L28" s="210"/>
      <c r="M28" s="210"/>
    </row>
    <row r="29" spans="1:13" ht="15">
      <c r="A29" s="224">
        <v>0.149</v>
      </c>
      <c r="B29" s="498" t="s">
        <v>780</v>
      </c>
      <c r="C29" s="498"/>
      <c r="D29" s="498"/>
      <c r="E29" s="210"/>
      <c r="F29" s="210"/>
      <c r="G29" s="210"/>
      <c r="H29" s="210"/>
      <c r="I29" s="210"/>
      <c r="J29" s="229">
        <f>J28/J25</f>
        <v>26.666666666666668</v>
      </c>
      <c r="K29" s="210" t="s">
        <v>781</v>
      </c>
      <c r="L29" s="210"/>
      <c r="M29" s="210"/>
    </row>
    <row r="30" spans="1:13" ht="15">
      <c r="A30" s="215">
        <f>$F$5*$A$9</f>
        <v>1734.0788217646254</v>
      </c>
      <c r="B30" s="210" t="s">
        <v>782</v>
      </c>
      <c r="C30" s="210"/>
      <c r="D30" s="210"/>
      <c r="E30" s="210"/>
      <c r="F30" s="210"/>
      <c r="G30" s="210"/>
      <c r="H30" s="210"/>
      <c r="I30" s="210"/>
      <c r="J30" s="210">
        <v>1</v>
      </c>
      <c r="K30" s="498" t="s">
        <v>783</v>
      </c>
      <c r="L30" s="498"/>
      <c r="M30" s="210"/>
    </row>
    <row r="31" spans="1:13" ht="15">
      <c r="A31" s="224">
        <v>2.205</v>
      </c>
      <c r="B31" s="210" t="s">
        <v>784</v>
      </c>
      <c r="C31" s="210"/>
      <c r="D31" s="210"/>
      <c r="E31" s="210"/>
      <c r="F31" s="210"/>
      <c r="G31" s="210"/>
      <c r="H31" s="210"/>
      <c r="I31" s="210"/>
      <c r="J31" s="210">
        <v>2205</v>
      </c>
      <c r="K31" s="227" t="s">
        <v>785</v>
      </c>
      <c r="L31" s="210"/>
      <c r="M31" s="210"/>
    </row>
    <row r="32" spans="1:14" ht="15">
      <c r="A32" s="211">
        <v>0.907184</v>
      </c>
      <c r="B32" s="334" t="s">
        <v>1132</v>
      </c>
      <c r="J32" s="211">
        <f>A15/A41</f>
        <v>0.18094286678690882</v>
      </c>
      <c r="K32" s="497" t="s">
        <v>1155</v>
      </c>
      <c r="L32" s="497"/>
      <c r="M32" s="497"/>
      <c r="N32" s="497"/>
    </row>
    <row r="33" spans="1:4" ht="15">
      <c r="A33" s="211">
        <v>750</v>
      </c>
      <c r="B33" s="497" t="s">
        <v>1135</v>
      </c>
      <c r="C33" s="497"/>
      <c r="D33" s="497"/>
    </row>
    <row r="34" spans="1:4" ht="15">
      <c r="A34" s="211">
        <v>65</v>
      </c>
      <c r="B34" s="497" t="s">
        <v>1136</v>
      </c>
      <c r="C34" s="497"/>
      <c r="D34" s="497"/>
    </row>
    <row r="35" spans="1:4" ht="15">
      <c r="A35" s="399">
        <f>$A$16/$A$28</f>
        <v>2162.675316633058</v>
      </c>
      <c r="B35" s="497" t="s">
        <v>1138</v>
      </c>
      <c r="C35" s="497"/>
      <c r="D35" s="497"/>
    </row>
    <row r="36" spans="1:4" ht="15">
      <c r="A36" s="399">
        <f>$A$33*$A$32</f>
        <v>680.388</v>
      </c>
      <c r="B36" s="497" t="s">
        <v>1139</v>
      </c>
      <c r="C36" s="497"/>
      <c r="D36" s="497"/>
    </row>
    <row r="37" spans="1:4" ht="15">
      <c r="A37" s="399">
        <f>$A$34*$A$32</f>
        <v>58.96696</v>
      </c>
      <c r="B37" s="497" t="s">
        <v>1140</v>
      </c>
      <c r="C37" s="497"/>
      <c r="D37" s="497"/>
    </row>
    <row r="38" spans="1:4" ht="15">
      <c r="A38" s="211">
        <v>0.275</v>
      </c>
      <c r="B38" s="497" t="s">
        <v>1150</v>
      </c>
      <c r="C38" s="497"/>
      <c r="D38" s="497"/>
    </row>
    <row r="39" spans="1:4" ht="15">
      <c r="A39" s="211">
        <v>0.617</v>
      </c>
      <c r="B39" s="497" t="s">
        <v>1148</v>
      </c>
      <c r="C39" s="497"/>
      <c r="D39" s="497"/>
    </row>
    <row r="40" spans="1:2" ht="15">
      <c r="A40" s="211">
        <v>0.875</v>
      </c>
      <c r="B40" s="334" t="s">
        <v>1149</v>
      </c>
    </row>
    <row r="41" spans="1:2" ht="15">
      <c r="A41" s="211">
        <v>293.297</v>
      </c>
      <c r="B41" s="334" t="s">
        <v>1154</v>
      </c>
    </row>
    <row r="42" spans="2:5" ht="15">
      <c r="B42" s="514" t="s">
        <v>786</v>
      </c>
      <c r="C42" s="514"/>
      <c r="D42" s="514"/>
      <c r="E42" s="514"/>
    </row>
    <row r="43" spans="2:5" ht="15">
      <c r="B43" s="509" t="s">
        <v>787</v>
      </c>
      <c r="C43" s="510"/>
      <c r="D43" s="510"/>
      <c r="E43" s="511"/>
    </row>
    <row r="44" spans="2:5" ht="15">
      <c r="B44" s="230" t="s">
        <v>788</v>
      </c>
      <c r="C44" s="231" t="s">
        <v>789</v>
      </c>
      <c r="D44" s="231" t="s">
        <v>790</v>
      </c>
      <c r="E44" s="232" t="s">
        <v>791</v>
      </c>
    </row>
    <row r="45" spans="2:5" ht="15">
      <c r="B45" s="233" t="s">
        <v>792</v>
      </c>
      <c r="C45" s="234">
        <v>0</v>
      </c>
      <c r="D45" s="234"/>
      <c r="E45" s="235"/>
    </row>
    <row r="46" spans="2:5" ht="15">
      <c r="B46" s="236" t="s">
        <v>793</v>
      </c>
      <c r="C46" s="237"/>
      <c r="D46" s="237"/>
      <c r="E46" s="238"/>
    </row>
    <row r="47" spans="2:5" ht="15">
      <c r="B47" s="233" t="s">
        <v>794</v>
      </c>
      <c r="C47" s="234">
        <v>0</v>
      </c>
      <c r="D47" s="234"/>
      <c r="E47" s="235"/>
    </row>
    <row r="48" spans="2:5" ht="15">
      <c r="B48" s="233" t="s">
        <v>795</v>
      </c>
      <c r="C48" s="234">
        <v>0</v>
      </c>
      <c r="D48" s="234"/>
      <c r="E48" s="235"/>
    </row>
    <row r="49" spans="2:5" ht="15">
      <c r="B49" s="236" t="s">
        <v>796</v>
      </c>
      <c r="C49" s="237"/>
      <c r="D49" s="237"/>
      <c r="E49" s="238"/>
    </row>
    <row r="50" spans="2:5" ht="15">
      <c r="B50" s="233" t="s">
        <v>797</v>
      </c>
      <c r="C50" s="234">
        <v>0</v>
      </c>
      <c r="D50" s="234"/>
      <c r="E50" s="235"/>
    </row>
    <row r="51" spans="2:5" ht="15">
      <c r="B51" s="233" t="s">
        <v>798</v>
      </c>
      <c r="C51" s="234">
        <v>0</v>
      </c>
      <c r="D51" s="234"/>
      <c r="E51" s="235"/>
    </row>
    <row r="52" spans="2:5" ht="15">
      <c r="B52" s="230" t="s">
        <v>799</v>
      </c>
      <c r="C52" s="239"/>
      <c r="D52" s="239"/>
      <c r="E52" s="240"/>
    </row>
    <row r="53" spans="2:5" ht="15">
      <c r="B53" s="233" t="s">
        <v>800</v>
      </c>
      <c r="C53" s="234">
        <v>0</v>
      </c>
      <c r="D53" s="234"/>
      <c r="E53" s="235"/>
    </row>
    <row r="54" spans="2:5" ht="15">
      <c r="B54" s="233" t="s">
        <v>801</v>
      </c>
      <c r="C54" s="234"/>
      <c r="D54" s="234"/>
      <c r="E54" s="235"/>
    </row>
    <row r="55" spans="2:5" ht="15">
      <c r="B55" s="230" t="s">
        <v>802</v>
      </c>
      <c r="C55" s="239"/>
      <c r="D55" s="239"/>
      <c r="E55" s="240"/>
    </row>
    <row r="56" spans="2:5" ht="15">
      <c r="B56" s="233" t="s">
        <v>803</v>
      </c>
      <c r="C56" s="234"/>
      <c r="D56" s="234"/>
      <c r="E56" s="235"/>
    </row>
    <row r="57" spans="2:5" ht="15.75" thickBot="1">
      <c r="B57" s="241" t="s">
        <v>804</v>
      </c>
      <c r="C57" s="234"/>
      <c r="D57" s="234"/>
      <c r="E57" s="235"/>
    </row>
    <row r="58" spans="2:5" ht="15.75" thickBot="1">
      <c r="B58" s="242" t="s">
        <v>805</v>
      </c>
      <c r="C58" s="243"/>
      <c r="D58" s="244"/>
      <c r="E58" s="245"/>
    </row>
    <row r="59" spans="2:5" ht="15">
      <c r="B59" s="242"/>
      <c r="C59" s="234"/>
      <c r="D59" s="234"/>
      <c r="E59" s="234"/>
    </row>
    <row r="60" spans="2:5" ht="15">
      <c r="B60" s="503" t="s">
        <v>806</v>
      </c>
      <c r="C60" s="504"/>
      <c r="D60" s="504"/>
      <c r="E60" s="505"/>
    </row>
    <row r="61" spans="2:5" ht="15">
      <c r="B61" s="230" t="s">
        <v>788</v>
      </c>
      <c r="C61" s="231" t="s">
        <v>789</v>
      </c>
      <c r="D61" s="231" t="s">
        <v>790</v>
      </c>
      <c r="E61" s="232" t="s">
        <v>791</v>
      </c>
    </row>
    <row r="62" spans="2:5" ht="15">
      <c r="B62" s="233" t="s">
        <v>792</v>
      </c>
      <c r="C62" s="234">
        <v>0</v>
      </c>
      <c r="D62" s="234"/>
      <c r="E62" s="235"/>
    </row>
    <row r="63" spans="2:5" ht="15">
      <c r="B63" s="236" t="s">
        <v>793</v>
      </c>
      <c r="C63" s="237"/>
      <c r="D63" s="237"/>
      <c r="E63" s="238"/>
    </row>
    <row r="64" spans="2:5" ht="15">
      <c r="B64" s="233" t="s">
        <v>794</v>
      </c>
      <c r="C64" s="234">
        <v>0</v>
      </c>
      <c r="D64" s="234"/>
      <c r="E64" s="235"/>
    </row>
    <row r="65" spans="2:5" ht="15">
      <c r="B65" s="233" t="s">
        <v>795</v>
      </c>
      <c r="C65" s="234">
        <v>0</v>
      </c>
      <c r="D65" s="234"/>
      <c r="E65" s="235"/>
    </row>
    <row r="66" spans="2:5" ht="15">
      <c r="B66" s="236" t="s">
        <v>796</v>
      </c>
      <c r="C66" s="237"/>
      <c r="D66" s="237"/>
      <c r="E66" s="238"/>
    </row>
    <row r="67" spans="2:5" ht="15">
      <c r="B67" s="233" t="s">
        <v>797</v>
      </c>
      <c r="C67" s="234">
        <v>0</v>
      </c>
      <c r="D67" s="234"/>
      <c r="E67" s="235"/>
    </row>
    <row r="68" spans="2:5" ht="15">
      <c r="B68" s="233" t="s">
        <v>798</v>
      </c>
      <c r="C68" s="234">
        <v>0</v>
      </c>
      <c r="D68" s="234"/>
      <c r="E68" s="235"/>
    </row>
    <row r="69" spans="2:5" ht="15">
      <c r="B69" s="230" t="s">
        <v>799</v>
      </c>
      <c r="C69" s="239"/>
      <c r="D69" s="239"/>
      <c r="E69" s="240"/>
    </row>
    <row r="70" spans="2:5" ht="15">
      <c r="B70" s="233" t="s">
        <v>800</v>
      </c>
      <c r="C70" s="234">
        <v>0</v>
      </c>
      <c r="D70" s="234"/>
      <c r="E70" s="235"/>
    </row>
    <row r="71" spans="2:5" ht="15">
      <c r="B71" s="233" t="s">
        <v>801</v>
      </c>
      <c r="C71" s="234"/>
      <c r="D71" s="234"/>
      <c r="E71" s="235"/>
    </row>
    <row r="72" spans="2:5" ht="15">
      <c r="B72" s="230" t="s">
        <v>802</v>
      </c>
      <c r="C72" s="239"/>
      <c r="D72" s="239"/>
      <c r="E72" s="240"/>
    </row>
    <row r="73" spans="2:5" ht="15">
      <c r="B73" s="233" t="s">
        <v>803</v>
      </c>
      <c r="C73" s="234">
        <v>0</v>
      </c>
      <c r="D73" s="234"/>
      <c r="E73" s="235"/>
    </row>
    <row r="74" spans="2:5" ht="15.75" thickBot="1">
      <c r="B74" s="241" t="s">
        <v>804</v>
      </c>
      <c r="C74" s="234">
        <v>0</v>
      </c>
      <c r="D74" s="234"/>
      <c r="E74" s="235"/>
    </row>
    <row r="75" spans="2:5" ht="15.75" thickBot="1">
      <c r="B75" s="242" t="s">
        <v>805</v>
      </c>
      <c r="C75" s="243"/>
      <c r="D75" s="244"/>
      <c r="E75" s="245"/>
    </row>
    <row r="76" spans="2:5" ht="15">
      <c r="B76" s="242"/>
      <c r="C76" s="234"/>
      <c r="D76" s="234"/>
      <c r="E76" s="234"/>
    </row>
    <row r="77" spans="2:5" ht="15">
      <c r="B77" s="506" t="s">
        <v>807</v>
      </c>
      <c r="C77" s="504"/>
      <c r="D77" s="504"/>
      <c r="E77" s="505"/>
    </row>
    <row r="78" spans="2:5" ht="15">
      <c r="B78" s="230" t="s">
        <v>788</v>
      </c>
      <c r="C78" s="231" t="s">
        <v>789</v>
      </c>
      <c r="D78" s="231" t="s">
        <v>790</v>
      </c>
      <c r="E78" s="232" t="s">
        <v>791</v>
      </c>
    </row>
    <row r="79" spans="2:5" ht="15">
      <c r="B79" s="233" t="s">
        <v>792</v>
      </c>
      <c r="C79" s="234">
        <v>0</v>
      </c>
      <c r="D79" s="234"/>
      <c r="E79" s="235"/>
    </row>
    <row r="80" spans="2:5" ht="15">
      <c r="B80" s="236" t="s">
        <v>793</v>
      </c>
      <c r="C80" s="237"/>
      <c r="D80" s="237"/>
      <c r="E80" s="238"/>
    </row>
    <row r="81" spans="2:5" ht="15">
      <c r="B81" s="233" t="s">
        <v>794</v>
      </c>
      <c r="C81" s="234">
        <v>0</v>
      </c>
      <c r="D81" s="234"/>
      <c r="E81" s="235"/>
    </row>
    <row r="82" spans="2:5" ht="15">
      <c r="B82" s="233" t="s">
        <v>795</v>
      </c>
      <c r="C82" s="234">
        <v>0</v>
      </c>
      <c r="D82" s="234"/>
      <c r="E82" s="235"/>
    </row>
    <row r="83" spans="2:5" ht="15">
      <c r="B83" s="236" t="s">
        <v>796</v>
      </c>
      <c r="C83" s="237"/>
      <c r="D83" s="237"/>
      <c r="E83" s="238"/>
    </row>
    <row r="84" spans="2:5" ht="15">
      <c r="B84" s="233" t="s">
        <v>797</v>
      </c>
      <c r="C84" s="234">
        <v>0</v>
      </c>
      <c r="D84" s="234"/>
      <c r="E84" s="235"/>
    </row>
    <row r="85" spans="2:5" ht="15">
      <c r="B85" s="233" t="s">
        <v>798</v>
      </c>
      <c r="C85" s="234">
        <v>0</v>
      </c>
      <c r="D85" s="234"/>
      <c r="E85" s="235"/>
    </row>
    <row r="86" spans="2:5" ht="15">
      <c r="B86" s="230" t="s">
        <v>799</v>
      </c>
      <c r="C86" s="239"/>
      <c r="D86" s="239"/>
      <c r="E86" s="240"/>
    </row>
    <row r="87" spans="2:5" ht="15">
      <c r="B87" s="233" t="s">
        <v>800</v>
      </c>
      <c r="C87" s="234">
        <v>0</v>
      </c>
      <c r="D87" s="234"/>
      <c r="E87" s="235"/>
    </row>
    <row r="88" spans="2:5" ht="15">
      <c r="B88" s="233" t="s">
        <v>801</v>
      </c>
      <c r="C88" s="234"/>
      <c r="D88" s="234"/>
      <c r="E88" s="235"/>
    </row>
    <row r="89" spans="2:5" ht="15">
      <c r="B89" s="230" t="s">
        <v>802</v>
      </c>
      <c r="C89" s="239"/>
      <c r="D89" s="239"/>
      <c r="E89" s="240"/>
    </row>
    <row r="90" spans="2:5" ht="15">
      <c r="B90" s="233" t="s">
        <v>803</v>
      </c>
      <c r="C90" s="234">
        <v>0</v>
      </c>
      <c r="D90" s="234"/>
      <c r="E90" s="235"/>
    </row>
    <row r="91" spans="2:5" ht="15.75" thickBot="1">
      <c r="B91" s="241" t="s">
        <v>804</v>
      </c>
      <c r="C91" s="234">
        <v>0</v>
      </c>
      <c r="D91" s="234"/>
      <c r="E91" s="235"/>
    </row>
    <row r="92" spans="2:5" ht="15.75" thickBot="1">
      <c r="B92" s="242" t="s">
        <v>805</v>
      </c>
      <c r="C92" s="243"/>
      <c r="D92" s="244"/>
      <c r="E92" s="245"/>
    </row>
    <row r="93" ht="15"/>
    <row r="94" ht="15.75" thickBot="1"/>
    <row r="95" spans="1:18" ht="15">
      <c r="A95" s="246" t="s">
        <v>808</v>
      </c>
      <c r="B95" s="247"/>
      <c r="C95" s="247"/>
      <c r="D95" s="247"/>
      <c r="E95" s="247"/>
      <c r="F95" s="247"/>
      <c r="G95" s="248" t="s">
        <v>809</v>
      </c>
      <c r="H95" s="249"/>
      <c r="I95" s="249"/>
      <c r="J95" s="250"/>
      <c r="K95" s="246" t="s">
        <v>809</v>
      </c>
      <c r="L95" s="247"/>
      <c r="M95" s="247"/>
      <c r="N95" s="247"/>
      <c r="O95" s="247"/>
      <c r="P95" s="247"/>
      <c r="Q95" s="247"/>
      <c r="R95" s="247"/>
    </row>
    <row r="96" spans="1:18" ht="15">
      <c r="A96" s="501" t="s">
        <v>810</v>
      </c>
      <c r="B96" s="501"/>
      <c r="C96" s="501"/>
      <c r="D96" s="501"/>
      <c r="E96" s="247"/>
      <c r="F96" s="247"/>
      <c r="G96" s="251" t="s">
        <v>811</v>
      </c>
      <c r="H96" s="252"/>
      <c r="I96" s="252"/>
      <c r="J96" s="253"/>
      <c r="K96" s="247">
        <v>6</v>
      </c>
      <c r="L96" s="247" t="s">
        <v>812</v>
      </c>
      <c r="M96" s="247">
        <f>12</f>
        <v>12</v>
      </c>
      <c r="N96" s="247" t="s">
        <v>813</v>
      </c>
      <c r="O96" s="247">
        <v>24</v>
      </c>
      <c r="P96" s="247" t="s">
        <v>814</v>
      </c>
      <c r="Q96" s="247"/>
      <c r="R96" s="247"/>
    </row>
    <row r="97" spans="1:18" ht="15">
      <c r="A97" s="507" t="s">
        <v>815</v>
      </c>
      <c r="B97" s="507"/>
      <c r="C97" s="507"/>
      <c r="D97" s="507"/>
      <c r="E97" s="247"/>
      <c r="F97" s="247"/>
      <c r="G97" s="251"/>
      <c r="H97" s="252"/>
      <c r="I97" s="252"/>
      <c r="J97" s="253"/>
      <c r="K97" s="247"/>
      <c r="L97" s="247"/>
      <c r="M97" s="247"/>
      <c r="N97" s="247"/>
      <c r="O97" s="247"/>
      <c r="P97" s="247"/>
      <c r="Q97" s="247"/>
      <c r="R97" s="247"/>
    </row>
    <row r="98" spans="1:18" ht="15">
      <c r="A98" s="247"/>
      <c r="B98" s="254">
        <f>21.32*D98</f>
        <v>21.32</v>
      </c>
      <c r="C98" s="247" t="s">
        <v>816</v>
      </c>
      <c r="D98" s="247">
        <v>1</v>
      </c>
      <c r="E98" s="247" t="s">
        <v>817</v>
      </c>
      <c r="F98" s="247"/>
      <c r="G98" s="251"/>
      <c r="H98" s="252"/>
      <c r="I98" s="252"/>
      <c r="J98" s="253"/>
      <c r="K98" s="247"/>
      <c r="L98" s="247"/>
      <c r="M98" s="247"/>
      <c r="N98" s="247"/>
      <c r="O98" s="247"/>
      <c r="P98" s="247"/>
      <c r="Q98" s="247"/>
      <c r="R98" s="247"/>
    </row>
    <row r="99" spans="1:18" ht="15">
      <c r="A99" s="247"/>
      <c r="B99" s="247">
        <v>37.5</v>
      </c>
      <c r="C99" s="247" t="s">
        <v>818</v>
      </c>
      <c r="D99" s="247"/>
      <c r="E99" s="247"/>
      <c r="F99" s="247"/>
      <c r="G99" s="251">
        <v>1</v>
      </c>
      <c r="H99" s="252" t="s">
        <v>819</v>
      </c>
      <c r="I99" s="252">
        <v>0.45369237</v>
      </c>
      <c r="J99" s="253" t="s">
        <v>820</v>
      </c>
      <c r="K99" s="247"/>
      <c r="L99" s="247"/>
      <c r="M99" s="247"/>
      <c r="N99" s="247"/>
      <c r="O99" s="247"/>
      <c r="P99" s="247"/>
      <c r="Q99" s="247"/>
      <c r="R99" s="247"/>
    </row>
    <row r="100" spans="1:18" ht="15">
      <c r="A100" s="247"/>
      <c r="B100" s="247">
        <v>17.5</v>
      </c>
      <c r="C100" s="247" t="s">
        <v>821</v>
      </c>
      <c r="D100" s="247"/>
      <c r="E100" s="247"/>
      <c r="F100" s="247"/>
      <c r="G100" s="251"/>
      <c r="H100" s="252"/>
      <c r="I100" s="252"/>
      <c r="J100" s="253"/>
      <c r="K100" s="247"/>
      <c r="L100" s="247"/>
      <c r="M100" s="247"/>
      <c r="N100" s="247"/>
      <c r="O100" s="247"/>
      <c r="P100" s="247"/>
      <c r="Q100" s="247"/>
      <c r="R100" s="247"/>
    </row>
    <row r="101" spans="1:18" ht="15">
      <c r="A101" s="247"/>
      <c r="B101" s="247">
        <v>14.25</v>
      </c>
      <c r="C101" s="247" t="s">
        <v>822</v>
      </c>
      <c r="D101" s="247"/>
      <c r="E101" s="247"/>
      <c r="F101" s="247"/>
      <c r="G101" s="251">
        <v>4</v>
      </c>
      <c r="H101" s="252" t="s">
        <v>823</v>
      </c>
      <c r="I101" s="252">
        <v>1</v>
      </c>
      <c r="J101" s="253" t="s">
        <v>824</v>
      </c>
      <c r="K101" s="247">
        <v>48</v>
      </c>
      <c r="L101" s="247" t="s">
        <v>825</v>
      </c>
      <c r="M101" s="247">
        <v>1</v>
      </c>
      <c r="N101" s="247" t="s">
        <v>826</v>
      </c>
      <c r="O101" s="247"/>
      <c r="P101" s="247"/>
      <c r="Q101" s="247"/>
      <c r="R101" s="247"/>
    </row>
    <row r="102" spans="1:18" ht="15">
      <c r="A102" s="247"/>
      <c r="B102" s="247">
        <v>9.6</v>
      </c>
      <c r="C102" s="247" t="s">
        <v>827</v>
      </c>
      <c r="D102" s="247"/>
      <c r="E102" s="247"/>
      <c r="F102" s="247"/>
      <c r="G102" s="251">
        <v>1</v>
      </c>
      <c r="H102" s="252" t="s">
        <v>828</v>
      </c>
      <c r="I102" s="252">
        <v>0.393700787</v>
      </c>
      <c r="J102" s="253" t="s">
        <v>829</v>
      </c>
      <c r="K102" s="247">
        <f>K105*K101</f>
        <v>2496</v>
      </c>
      <c r="L102" s="247" t="s">
        <v>830</v>
      </c>
      <c r="M102" s="247">
        <v>1</v>
      </c>
      <c r="N102" s="247" t="s">
        <v>831</v>
      </c>
      <c r="O102" s="247"/>
      <c r="P102" s="247"/>
      <c r="Q102" s="247"/>
      <c r="R102" s="247"/>
    </row>
    <row r="103" spans="1:18" ht="15">
      <c r="A103" s="247"/>
      <c r="B103" s="255">
        <f>(B102*I99)+B118</f>
        <v>6.640674043367795</v>
      </c>
      <c r="C103" s="247" t="s">
        <v>820</v>
      </c>
      <c r="D103" s="247"/>
      <c r="E103" s="247"/>
      <c r="F103" s="247"/>
      <c r="G103" s="251">
        <v>100</v>
      </c>
      <c r="H103" s="252" t="s">
        <v>828</v>
      </c>
      <c r="I103" s="252">
        <v>1</v>
      </c>
      <c r="J103" s="253" t="s">
        <v>832</v>
      </c>
      <c r="K103" s="247">
        <v>1</v>
      </c>
      <c r="L103" s="247" t="s">
        <v>833</v>
      </c>
      <c r="M103" s="247">
        <v>3600000</v>
      </c>
      <c r="N103" s="247" t="s">
        <v>834</v>
      </c>
      <c r="O103" s="247">
        <f>M103/G127</f>
        <v>3.6</v>
      </c>
      <c r="P103" s="247" t="s">
        <v>723</v>
      </c>
      <c r="Q103" s="247"/>
      <c r="R103" s="247"/>
    </row>
    <row r="104" spans="1:18" ht="15.75" thickBot="1">
      <c r="A104" s="247"/>
      <c r="B104" s="247">
        <v>0.85</v>
      </c>
      <c r="C104" s="247" t="s">
        <v>835</v>
      </c>
      <c r="D104" s="247" t="s">
        <v>836</v>
      </c>
      <c r="E104" s="247"/>
      <c r="F104" s="247"/>
      <c r="G104" s="256">
        <v>3.14</v>
      </c>
      <c r="H104" s="257" t="s">
        <v>837</v>
      </c>
      <c r="I104" s="257"/>
      <c r="J104" s="258"/>
      <c r="K104" s="247">
        <f>G114</f>
        <v>160</v>
      </c>
      <c r="L104" s="247" t="s">
        <v>838</v>
      </c>
      <c r="M104" s="247">
        <v>1</v>
      </c>
      <c r="N104" s="247" t="s">
        <v>831</v>
      </c>
      <c r="O104" s="247"/>
      <c r="P104" s="247"/>
      <c r="Q104" s="247"/>
      <c r="R104" s="247"/>
    </row>
    <row r="105" spans="1:18" ht="15">
      <c r="A105" s="247"/>
      <c r="B105" s="247">
        <v>118</v>
      </c>
      <c r="C105" s="247" t="s">
        <v>839</v>
      </c>
      <c r="D105" s="247"/>
      <c r="E105" s="247"/>
      <c r="F105" s="247"/>
      <c r="G105" s="252"/>
      <c r="H105" s="252"/>
      <c r="I105" s="252"/>
      <c r="J105" s="252"/>
      <c r="K105" s="247">
        <v>52</v>
      </c>
      <c r="L105" s="247" t="s">
        <v>840</v>
      </c>
      <c r="M105" s="247">
        <v>1</v>
      </c>
      <c r="N105" s="247" t="s">
        <v>831</v>
      </c>
      <c r="O105" s="247"/>
      <c r="P105" s="247"/>
      <c r="Q105" s="247"/>
      <c r="R105" s="247"/>
    </row>
    <row r="106" spans="1:18" ht="15.75" thickBot="1">
      <c r="A106" s="247"/>
      <c r="B106" s="247">
        <f>B105/G101</f>
        <v>29.5</v>
      </c>
      <c r="C106" s="247" t="s">
        <v>841</v>
      </c>
      <c r="D106" s="247"/>
      <c r="E106" s="247"/>
      <c r="F106" s="247"/>
      <c r="G106" s="247"/>
      <c r="H106" s="247"/>
      <c r="I106" s="247"/>
      <c r="J106" s="247"/>
      <c r="K106" s="247">
        <v>16</v>
      </c>
      <c r="L106" s="247" t="s">
        <v>840</v>
      </c>
      <c r="M106" s="247">
        <v>1</v>
      </c>
      <c r="N106" s="247" t="s">
        <v>842</v>
      </c>
      <c r="O106" s="247"/>
      <c r="P106" s="247"/>
      <c r="Q106" s="247"/>
      <c r="R106" s="247"/>
    </row>
    <row r="107" spans="1:18" ht="15">
      <c r="A107" s="247" t="s">
        <v>843</v>
      </c>
      <c r="B107" s="247" t="s">
        <v>844</v>
      </c>
      <c r="C107" s="247"/>
      <c r="D107" s="247"/>
      <c r="E107" s="247"/>
      <c r="F107" s="247"/>
      <c r="G107" s="248" t="s">
        <v>845</v>
      </c>
      <c r="H107" s="249"/>
      <c r="I107" s="249"/>
      <c r="J107" s="250"/>
      <c r="K107" s="247">
        <v>2</v>
      </c>
      <c r="L107" s="247" t="s">
        <v>846</v>
      </c>
      <c r="M107" s="247">
        <v>1</v>
      </c>
      <c r="N107" s="247" t="s">
        <v>831</v>
      </c>
      <c r="O107" s="247"/>
      <c r="P107" s="247"/>
      <c r="Q107" s="247"/>
      <c r="R107" s="247"/>
    </row>
    <row r="108" spans="1:18" ht="15">
      <c r="A108" s="247" t="s">
        <v>847</v>
      </c>
      <c r="B108" s="247" t="s">
        <v>848</v>
      </c>
      <c r="C108" s="247"/>
      <c r="D108" s="247"/>
      <c r="E108" s="247"/>
      <c r="F108" s="247"/>
      <c r="G108" s="259"/>
      <c r="H108" s="252"/>
      <c r="I108" s="252"/>
      <c r="J108" s="253"/>
      <c r="K108" s="247">
        <v>2.205</v>
      </c>
      <c r="L108" s="247" t="s">
        <v>820</v>
      </c>
      <c r="M108" s="247">
        <v>1</v>
      </c>
      <c r="N108" s="247" t="s">
        <v>849</v>
      </c>
      <c r="O108" s="247"/>
      <c r="P108" s="247"/>
      <c r="Q108" s="247"/>
      <c r="R108" s="247"/>
    </row>
    <row r="109" spans="1:18" ht="15">
      <c r="A109" s="246" t="s">
        <v>850</v>
      </c>
      <c r="B109" s="247"/>
      <c r="C109" s="247"/>
      <c r="D109" s="247"/>
      <c r="E109" s="247"/>
      <c r="F109" s="247"/>
      <c r="G109" s="251" t="s">
        <v>851</v>
      </c>
      <c r="H109" s="252" t="s">
        <v>852</v>
      </c>
      <c r="I109" s="252"/>
      <c r="J109" s="253"/>
      <c r="K109" s="247"/>
      <c r="L109" s="247"/>
      <c r="M109" s="247"/>
      <c r="N109" s="247"/>
      <c r="O109" s="247"/>
      <c r="P109" s="247"/>
      <c r="Q109" s="247"/>
      <c r="R109" s="247"/>
    </row>
    <row r="110" spans="1:18" ht="15">
      <c r="A110" s="247"/>
      <c r="B110" s="247">
        <v>17.5</v>
      </c>
      <c r="C110" s="247" t="s">
        <v>821</v>
      </c>
      <c r="D110" s="247"/>
      <c r="E110" s="247"/>
      <c r="F110" s="247"/>
      <c r="G110" s="251">
        <v>1000</v>
      </c>
      <c r="H110" s="252" t="s">
        <v>853</v>
      </c>
      <c r="I110" s="252">
        <v>1</v>
      </c>
      <c r="J110" s="253" t="s">
        <v>820</v>
      </c>
      <c r="K110" s="247"/>
      <c r="L110" s="247"/>
      <c r="M110" s="247"/>
      <c r="N110" s="247"/>
      <c r="O110" s="247"/>
      <c r="P110" s="247"/>
      <c r="Q110" s="247"/>
      <c r="R110" s="247"/>
    </row>
    <row r="111" spans="1:18" ht="15">
      <c r="A111" s="247"/>
      <c r="B111" s="247">
        <v>37.5</v>
      </c>
      <c r="C111" s="247" t="s">
        <v>818</v>
      </c>
      <c r="D111" s="247"/>
      <c r="E111" s="247"/>
      <c r="F111" s="247"/>
      <c r="G111" s="251">
        <v>5280</v>
      </c>
      <c r="H111" s="252" t="s">
        <v>854</v>
      </c>
      <c r="I111" s="252">
        <v>1</v>
      </c>
      <c r="J111" s="253" t="s">
        <v>855</v>
      </c>
      <c r="K111" s="247"/>
      <c r="L111" s="247"/>
      <c r="M111" s="247"/>
      <c r="N111" s="247"/>
      <c r="O111" s="247"/>
      <c r="P111" s="247"/>
      <c r="Q111" s="247"/>
      <c r="R111" s="247"/>
    </row>
    <row r="112" spans="1:18" ht="15">
      <c r="A112" s="247"/>
      <c r="B112" s="247">
        <v>0.25</v>
      </c>
      <c r="C112" s="247" t="s">
        <v>856</v>
      </c>
      <c r="D112" s="247" t="s">
        <v>836</v>
      </c>
      <c r="E112" s="247"/>
      <c r="F112" s="247"/>
      <c r="G112" s="251">
        <v>5</v>
      </c>
      <c r="H112" s="252" t="s">
        <v>857</v>
      </c>
      <c r="I112" s="252">
        <v>1</v>
      </c>
      <c r="J112" s="253" t="s">
        <v>858</v>
      </c>
      <c r="K112" s="247"/>
      <c r="L112" s="247"/>
      <c r="M112" s="247"/>
      <c r="N112" s="247"/>
      <c r="O112" s="247"/>
      <c r="P112" s="247"/>
      <c r="Q112" s="247"/>
      <c r="R112" s="247"/>
    </row>
    <row r="113" spans="1:18" ht="15">
      <c r="A113" s="247"/>
      <c r="B113" s="247">
        <f>B110/I102</f>
        <v>44.450000045339</v>
      </c>
      <c r="C113" s="247" t="s">
        <v>859</v>
      </c>
      <c r="D113" s="247"/>
      <c r="E113" s="247"/>
      <c r="F113" s="247"/>
      <c r="G113" s="251">
        <f>K106*K107</f>
        <v>32</v>
      </c>
      <c r="H113" s="252" t="s">
        <v>840</v>
      </c>
      <c r="I113" s="252">
        <v>1</v>
      </c>
      <c r="J113" s="253" t="s">
        <v>831</v>
      </c>
      <c r="K113" s="247"/>
      <c r="L113" s="247"/>
      <c r="M113" s="247"/>
      <c r="N113" s="247"/>
      <c r="O113" s="247"/>
      <c r="P113" s="247"/>
      <c r="Q113" s="247"/>
      <c r="R113" s="247"/>
    </row>
    <row r="114" spans="1:18" ht="15.75" thickBot="1">
      <c r="A114" s="247"/>
      <c r="B114" s="255">
        <f>B111/I102</f>
        <v>95.250000097155</v>
      </c>
      <c r="C114" s="247" t="s">
        <v>860</v>
      </c>
      <c r="D114" s="247"/>
      <c r="E114" s="247"/>
      <c r="F114" s="247"/>
      <c r="G114" s="256">
        <f>G112*G113</f>
        <v>160</v>
      </c>
      <c r="H114" s="257" t="s">
        <v>857</v>
      </c>
      <c r="I114" s="257">
        <v>1</v>
      </c>
      <c r="J114" s="258" t="s">
        <v>831</v>
      </c>
      <c r="K114" s="247"/>
      <c r="L114" s="247"/>
      <c r="M114" s="247"/>
      <c r="N114" s="247"/>
      <c r="O114" s="247"/>
      <c r="P114" s="247"/>
      <c r="Q114" s="247"/>
      <c r="R114" s="247"/>
    </row>
    <row r="115" spans="1:18" ht="15">
      <c r="A115" s="247"/>
      <c r="B115" s="247">
        <f>B112/I102</f>
        <v>0.6350000006477</v>
      </c>
      <c r="C115" s="247" t="s">
        <v>861</v>
      </c>
      <c r="D115" s="247"/>
      <c r="E115" s="247"/>
      <c r="F115" s="247"/>
      <c r="G115" s="252"/>
      <c r="H115" s="252"/>
      <c r="I115" s="252"/>
      <c r="J115" s="252"/>
      <c r="K115" s="247"/>
      <c r="L115" s="247"/>
      <c r="M115" s="247"/>
      <c r="N115" s="247"/>
      <c r="O115" s="247"/>
      <c r="P115" s="247"/>
      <c r="Q115" s="247"/>
      <c r="R115" s="247"/>
    </row>
    <row r="116" spans="1:18" ht="15">
      <c r="A116" s="247"/>
      <c r="B116" s="255">
        <f>B113*B114*B115</f>
        <v>2688.5026957268183</v>
      </c>
      <c r="C116" s="247" t="s">
        <v>862</v>
      </c>
      <c r="D116" s="247"/>
      <c r="E116" s="247"/>
      <c r="F116" s="247"/>
      <c r="G116" s="252"/>
      <c r="H116" s="252"/>
      <c r="I116" s="252"/>
      <c r="J116" s="252"/>
      <c r="K116" s="247"/>
      <c r="L116" s="247"/>
      <c r="M116" s="247"/>
      <c r="N116" s="247"/>
      <c r="O116" s="247"/>
      <c r="P116" s="247"/>
      <c r="Q116" s="247"/>
      <c r="R116" s="247"/>
    </row>
    <row r="117" spans="1:18" ht="15">
      <c r="A117" s="247"/>
      <c r="B117" s="255">
        <f>B116*B104</f>
        <v>2285.2272913677953</v>
      </c>
      <c r="C117" s="247" t="s">
        <v>853</v>
      </c>
      <c r="D117" s="247"/>
      <c r="E117" s="247"/>
      <c r="F117" s="247"/>
      <c r="G117" s="252"/>
      <c r="H117" s="252"/>
      <c r="I117" s="252"/>
      <c r="J117" s="252"/>
      <c r="K117" s="247"/>
      <c r="L117" s="247"/>
      <c r="M117" s="247"/>
      <c r="N117" s="247"/>
      <c r="O117" s="247"/>
      <c r="P117" s="247"/>
      <c r="Q117" s="247"/>
      <c r="R117" s="247"/>
    </row>
    <row r="118" spans="1:18" ht="15">
      <c r="A118" s="247"/>
      <c r="B118" s="255">
        <f>B117/I131</f>
        <v>2.285227291367795</v>
      </c>
      <c r="C118" s="247" t="s">
        <v>820</v>
      </c>
      <c r="D118" s="247"/>
      <c r="E118" s="247"/>
      <c r="F118" s="247"/>
      <c r="G118" s="252"/>
      <c r="H118" s="252"/>
      <c r="I118" s="252"/>
      <c r="J118" s="252"/>
      <c r="K118" s="247"/>
      <c r="L118" s="247"/>
      <c r="M118" s="247"/>
      <c r="N118" s="247"/>
      <c r="O118" s="247"/>
      <c r="P118" s="247"/>
      <c r="Q118" s="247"/>
      <c r="R118" s="247"/>
    </row>
    <row r="119" spans="1:18" ht="15">
      <c r="A119" s="247"/>
      <c r="B119" s="255"/>
      <c r="C119" s="247"/>
      <c r="D119" s="247"/>
      <c r="E119" s="247"/>
      <c r="F119" s="247"/>
      <c r="G119" s="252"/>
      <c r="H119" s="252"/>
      <c r="I119" s="252"/>
      <c r="J119" s="252"/>
      <c r="K119" s="247"/>
      <c r="L119" s="247"/>
      <c r="M119" s="247"/>
      <c r="N119" s="247"/>
      <c r="O119" s="247"/>
      <c r="P119" s="247"/>
      <c r="Q119" s="247"/>
      <c r="R119" s="247"/>
    </row>
    <row r="120" spans="1:18" ht="15">
      <c r="A120" s="247" t="s">
        <v>863</v>
      </c>
      <c r="B120" s="247">
        <v>3.93</v>
      </c>
      <c r="C120" s="247" t="s">
        <v>719</v>
      </c>
      <c r="D120" s="247" t="s">
        <v>864</v>
      </c>
      <c r="E120" s="247"/>
      <c r="F120" s="247"/>
      <c r="G120" s="252"/>
      <c r="H120" s="252"/>
      <c r="I120" s="252"/>
      <c r="J120" s="252"/>
      <c r="K120" s="247"/>
      <c r="L120" s="247"/>
      <c r="M120" s="247"/>
      <c r="N120" s="247"/>
      <c r="O120" s="247"/>
      <c r="P120" s="247"/>
      <c r="Q120" s="247"/>
      <c r="R120" s="247"/>
    </row>
    <row r="121" spans="1:18" ht="15">
      <c r="A121" s="247" t="s">
        <v>865</v>
      </c>
      <c r="B121" s="247">
        <v>4.49</v>
      </c>
      <c r="C121" s="247" t="s">
        <v>866</v>
      </c>
      <c r="D121" s="247" t="s">
        <v>864</v>
      </c>
      <c r="E121" s="247"/>
      <c r="F121" s="247"/>
      <c r="G121" s="252"/>
      <c r="H121" s="252"/>
      <c r="I121" s="252"/>
      <c r="J121" s="252"/>
      <c r="K121" s="247"/>
      <c r="L121" s="247"/>
      <c r="M121" s="247"/>
      <c r="N121" s="247"/>
      <c r="O121" s="247"/>
      <c r="P121" s="247"/>
      <c r="Q121" s="247"/>
      <c r="R121" s="247"/>
    </row>
    <row r="122" spans="1:18" ht="15.75" thickBot="1">
      <c r="A122" s="247" t="s">
        <v>867</v>
      </c>
      <c r="B122" s="247">
        <v>115.1</v>
      </c>
      <c r="C122" s="247" t="s">
        <v>868</v>
      </c>
      <c r="D122" s="247" t="s">
        <v>864</v>
      </c>
      <c r="E122" s="247"/>
      <c r="F122" s="247"/>
      <c r="G122" s="247"/>
      <c r="H122" s="247"/>
      <c r="I122" s="247"/>
      <c r="J122" s="247"/>
      <c r="K122" s="247"/>
      <c r="L122" s="247"/>
      <c r="M122" s="247"/>
      <c r="N122" s="247"/>
      <c r="O122" s="247"/>
      <c r="P122" s="247"/>
      <c r="Q122" s="247"/>
      <c r="R122" s="247"/>
    </row>
    <row r="123" spans="1:18" ht="15">
      <c r="A123" s="247"/>
      <c r="B123" s="260"/>
      <c r="C123" s="247"/>
      <c r="D123" s="247"/>
      <c r="E123" s="247"/>
      <c r="F123" s="247"/>
      <c r="G123" s="248" t="s">
        <v>809</v>
      </c>
      <c r="H123" s="249"/>
      <c r="I123" s="249" t="s">
        <v>869</v>
      </c>
      <c r="J123" s="250"/>
      <c r="K123" s="247"/>
      <c r="L123" s="247"/>
      <c r="M123" s="247"/>
      <c r="N123" s="247"/>
      <c r="O123" s="247"/>
      <c r="P123" s="247"/>
      <c r="Q123" s="247"/>
      <c r="R123" s="247"/>
    </row>
    <row r="124" spans="1:18" ht="15">
      <c r="A124" s="247"/>
      <c r="B124" s="247"/>
      <c r="C124" s="247"/>
      <c r="D124" s="247"/>
      <c r="E124" s="247"/>
      <c r="F124" s="247"/>
      <c r="G124" s="259"/>
      <c r="H124" s="252"/>
      <c r="I124" s="252"/>
      <c r="J124" s="253"/>
      <c r="K124" s="247"/>
      <c r="L124" s="247"/>
      <c r="M124" s="247"/>
      <c r="N124" s="247"/>
      <c r="O124" s="247"/>
      <c r="P124" s="247"/>
      <c r="Q124" s="247"/>
      <c r="R124" s="247"/>
    </row>
    <row r="125" spans="1:18" ht="15">
      <c r="A125" s="508" t="s">
        <v>870</v>
      </c>
      <c r="B125" s="508"/>
      <c r="C125" s="508"/>
      <c r="D125" s="247"/>
      <c r="E125" s="247"/>
      <c r="F125" s="247"/>
      <c r="G125" s="251">
        <v>1</v>
      </c>
      <c r="H125" s="252" t="s">
        <v>871</v>
      </c>
      <c r="I125" s="261">
        <v>1055.05585</v>
      </c>
      <c r="J125" s="253" t="s">
        <v>834</v>
      </c>
      <c r="K125" s="247"/>
      <c r="L125" s="247"/>
      <c r="M125" s="247"/>
      <c r="N125" s="247"/>
      <c r="O125" s="247"/>
      <c r="P125" s="247"/>
      <c r="Q125" s="247"/>
      <c r="R125" s="247"/>
    </row>
    <row r="126" spans="1:18" ht="15">
      <c r="A126" s="501" t="s">
        <v>872</v>
      </c>
      <c r="B126" s="501"/>
      <c r="C126" s="501"/>
      <c r="D126" s="247"/>
      <c r="E126" s="247"/>
      <c r="F126" s="247"/>
      <c r="G126" s="251">
        <v>1</v>
      </c>
      <c r="H126" s="252" t="s">
        <v>873</v>
      </c>
      <c r="I126" s="261">
        <v>1000</v>
      </c>
      <c r="J126" s="253" t="s">
        <v>820</v>
      </c>
      <c r="K126" s="247"/>
      <c r="L126" s="247"/>
      <c r="M126" s="247"/>
      <c r="N126" s="247"/>
      <c r="O126" s="247"/>
      <c r="P126" s="247"/>
      <c r="Q126" s="247"/>
      <c r="R126" s="247"/>
    </row>
    <row r="127" spans="1:18" ht="15">
      <c r="A127" s="262" t="s">
        <v>874</v>
      </c>
      <c r="B127" s="247" t="s">
        <v>875</v>
      </c>
      <c r="C127" s="247"/>
      <c r="D127" s="247"/>
      <c r="E127" s="247"/>
      <c r="F127" s="247"/>
      <c r="G127" s="263">
        <v>1000000</v>
      </c>
      <c r="H127" s="252" t="s">
        <v>834</v>
      </c>
      <c r="I127" s="252">
        <v>1</v>
      </c>
      <c r="J127" s="253" t="s">
        <v>723</v>
      </c>
      <c r="K127" s="247"/>
      <c r="L127" s="247"/>
      <c r="M127" s="247"/>
      <c r="N127" s="247"/>
      <c r="O127" s="247"/>
      <c r="P127" s="247"/>
      <c r="Q127" s="247"/>
      <c r="R127" s="247"/>
    </row>
    <row r="128" spans="1:18" ht="15">
      <c r="A128" s="264"/>
      <c r="B128" s="265">
        <f>13.16*D128</f>
        <v>13.16</v>
      </c>
      <c r="C128" s="247" t="s">
        <v>816</v>
      </c>
      <c r="D128" s="266">
        <v>1</v>
      </c>
      <c r="E128" s="247" t="s">
        <v>876</v>
      </c>
      <c r="F128" s="247"/>
      <c r="G128" s="247">
        <v>1</v>
      </c>
      <c r="H128" s="247" t="s">
        <v>877</v>
      </c>
      <c r="I128" s="247" t="s">
        <v>878</v>
      </c>
      <c r="J128" s="247" t="s">
        <v>836</v>
      </c>
      <c r="K128" s="247"/>
      <c r="L128" s="247"/>
      <c r="M128" s="247"/>
      <c r="N128" s="247"/>
      <c r="O128" s="247"/>
      <c r="P128" s="247"/>
      <c r="Q128" s="247"/>
      <c r="R128" s="247"/>
    </row>
    <row r="129" spans="1:18" ht="15">
      <c r="A129" s="247"/>
      <c r="B129" s="255">
        <v>12.125</v>
      </c>
      <c r="C129" s="247" t="s">
        <v>879</v>
      </c>
      <c r="D129" s="247"/>
      <c r="E129" s="247"/>
      <c r="F129" s="247"/>
      <c r="G129" s="255">
        <f>G128/I102</f>
        <v>2.5400000025908</v>
      </c>
      <c r="H129" s="247" t="s">
        <v>880</v>
      </c>
      <c r="I129" s="252"/>
      <c r="J129" s="253"/>
      <c r="K129" s="247"/>
      <c r="L129" s="247"/>
      <c r="M129" s="247"/>
      <c r="N129" s="247"/>
      <c r="O129" s="247"/>
      <c r="P129" s="247"/>
      <c r="Q129" s="247"/>
      <c r="R129" s="247"/>
    </row>
    <row r="130" spans="1:18" ht="15">
      <c r="A130" s="247"/>
      <c r="B130" s="247">
        <v>8.25</v>
      </c>
      <c r="C130" s="247" t="s">
        <v>881</v>
      </c>
      <c r="D130" s="247"/>
      <c r="E130" s="247"/>
      <c r="F130" s="247"/>
      <c r="G130" s="247">
        <f>B147^2</f>
        <v>0.0006451600013161264</v>
      </c>
      <c r="H130" s="247" t="s">
        <v>882</v>
      </c>
      <c r="I130" s="252"/>
      <c r="J130" s="253"/>
      <c r="K130" s="247"/>
      <c r="L130" s="247"/>
      <c r="M130" s="247"/>
      <c r="N130" s="247"/>
      <c r="O130" s="247"/>
      <c r="P130" s="247"/>
      <c r="Q130" s="247"/>
      <c r="R130" s="247"/>
    </row>
    <row r="131" spans="1:18" ht="15.75" thickBot="1">
      <c r="A131" s="247"/>
      <c r="B131" s="247">
        <v>11.375</v>
      </c>
      <c r="C131" s="247" t="s">
        <v>883</v>
      </c>
      <c r="D131" s="247"/>
      <c r="E131" s="247"/>
      <c r="F131" s="247"/>
      <c r="G131" s="256">
        <v>1</v>
      </c>
      <c r="H131" s="257" t="s">
        <v>820</v>
      </c>
      <c r="I131" s="267">
        <v>1000</v>
      </c>
      <c r="J131" s="258" t="s">
        <v>853</v>
      </c>
      <c r="K131" s="247"/>
      <c r="L131" s="247"/>
      <c r="M131" s="247"/>
      <c r="N131" s="247"/>
      <c r="O131" s="247"/>
      <c r="P131" s="247"/>
      <c r="Q131" s="247"/>
      <c r="R131" s="247"/>
    </row>
    <row r="132" spans="1:18" ht="15">
      <c r="A132" s="247"/>
      <c r="B132" s="247">
        <v>1</v>
      </c>
      <c r="C132" s="247" t="s">
        <v>884</v>
      </c>
      <c r="D132" s="247"/>
      <c r="E132" s="247"/>
      <c r="F132" s="247"/>
      <c r="G132" s="252"/>
      <c r="H132" s="252"/>
      <c r="I132" s="252"/>
      <c r="J132" s="252"/>
      <c r="K132" s="247"/>
      <c r="L132" s="247"/>
      <c r="M132" s="247"/>
      <c r="N132" s="247"/>
      <c r="O132" s="247"/>
      <c r="P132" s="247"/>
      <c r="Q132" s="247"/>
      <c r="R132" s="247"/>
    </row>
    <row r="133" spans="1:18" ht="15">
      <c r="A133" s="247"/>
      <c r="B133" s="247">
        <f>B132/K108</f>
        <v>0.4535147392290249</v>
      </c>
      <c r="C133" s="247" t="s">
        <v>885</v>
      </c>
      <c r="D133" s="247"/>
      <c r="E133" s="247"/>
      <c r="F133" s="247"/>
      <c r="G133" s="252"/>
      <c r="H133" s="252"/>
      <c r="I133" s="252"/>
      <c r="J133" s="252"/>
      <c r="K133" s="247"/>
      <c r="L133" s="247"/>
      <c r="M133" s="247"/>
      <c r="N133" s="247"/>
      <c r="O133" s="247"/>
      <c r="P133" s="247"/>
      <c r="Q133" s="247"/>
      <c r="R133" s="247"/>
    </row>
    <row r="134" spans="1:18" ht="15">
      <c r="A134" s="247"/>
      <c r="B134" s="247">
        <v>13.63</v>
      </c>
      <c r="C134" s="247" t="s">
        <v>886</v>
      </c>
      <c r="D134" s="247"/>
      <c r="E134" s="247"/>
      <c r="F134" s="247"/>
      <c r="G134" s="252"/>
      <c r="H134" s="252"/>
      <c r="I134" s="252"/>
      <c r="J134" s="252"/>
      <c r="K134" s="247"/>
      <c r="L134" s="247"/>
      <c r="M134" s="247"/>
      <c r="N134" s="247"/>
      <c r="O134" s="247"/>
      <c r="P134" s="247"/>
      <c r="Q134" s="247"/>
      <c r="R134" s="247"/>
    </row>
    <row r="135" spans="1:18" ht="15">
      <c r="A135" s="247"/>
      <c r="B135" s="247">
        <v>3.4075</v>
      </c>
      <c r="C135" s="247" t="s">
        <v>887</v>
      </c>
      <c r="D135" s="247"/>
      <c r="E135" s="247"/>
      <c r="F135" s="247"/>
      <c r="G135" s="247"/>
      <c r="H135" s="499"/>
      <c r="I135" s="499"/>
      <c r="J135" s="252"/>
      <c r="K135" s="247"/>
      <c r="L135" s="247"/>
      <c r="M135" s="247"/>
      <c r="N135" s="247"/>
      <c r="O135" s="247"/>
      <c r="P135" s="247"/>
      <c r="Q135" s="247"/>
      <c r="R135" s="247"/>
    </row>
    <row r="136" spans="1:18" ht="15">
      <c r="A136" s="247" t="s">
        <v>843</v>
      </c>
      <c r="B136" s="247" t="s">
        <v>888</v>
      </c>
      <c r="C136" s="247"/>
      <c r="D136" s="247"/>
      <c r="E136" s="247"/>
      <c r="F136" s="247"/>
      <c r="G136" s="247"/>
      <c r="H136" s="247"/>
      <c r="I136" s="247"/>
      <c r="J136" s="247"/>
      <c r="K136" s="247"/>
      <c r="L136" s="247"/>
      <c r="M136" s="247"/>
      <c r="N136" s="247"/>
      <c r="O136" s="247"/>
      <c r="P136" s="247"/>
      <c r="Q136" s="247"/>
      <c r="R136" s="247"/>
    </row>
    <row r="137" spans="1:18" ht="15">
      <c r="A137" s="247" t="s">
        <v>847</v>
      </c>
      <c r="B137" s="247" t="s">
        <v>848</v>
      </c>
      <c r="C137" s="247"/>
      <c r="D137" s="247"/>
      <c r="E137" s="247"/>
      <c r="F137" s="247"/>
      <c r="G137" s="247"/>
      <c r="H137" s="247"/>
      <c r="I137" s="247"/>
      <c r="J137" s="247"/>
      <c r="K137" s="247"/>
      <c r="L137" s="247"/>
      <c r="M137" s="247"/>
      <c r="N137" s="247"/>
      <c r="O137" s="247"/>
      <c r="P137" s="247"/>
      <c r="Q137" s="247"/>
      <c r="R137" s="247"/>
    </row>
    <row r="138" spans="1:18" ht="15">
      <c r="A138" s="247"/>
      <c r="B138" s="247">
        <v>83.1</v>
      </c>
      <c r="C138" s="247" t="s">
        <v>868</v>
      </c>
      <c r="D138" s="247" t="s">
        <v>864</v>
      </c>
      <c r="E138" s="247"/>
      <c r="F138" s="247"/>
      <c r="G138" s="247"/>
      <c r="H138" s="247"/>
      <c r="I138" s="247"/>
      <c r="J138" s="247"/>
      <c r="K138" s="247"/>
      <c r="L138" s="247"/>
      <c r="M138" s="247"/>
      <c r="N138" s="247"/>
      <c r="O138" s="247"/>
      <c r="P138" s="247"/>
      <c r="Q138" s="247"/>
      <c r="R138" s="247"/>
    </row>
    <row r="139" spans="1:18" ht="15">
      <c r="A139" s="247"/>
      <c r="B139" s="247">
        <v>2.04</v>
      </c>
      <c r="C139" s="247" t="s">
        <v>889</v>
      </c>
      <c r="D139" s="247" t="s">
        <v>864</v>
      </c>
      <c r="E139" s="268"/>
      <c r="F139" s="247"/>
      <c r="G139" s="269"/>
      <c r="H139" s="270"/>
      <c r="I139" s="270"/>
      <c r="J139" s="271"/>
      <c r="K139" s="247"/>
      <c r="L139" s="247"/>
      <c r="M139" s="247"/>
      <c r="N139" s="247"/>
      <c r="O139" s="247"/>
      <c r="P139" s="247"/>
      <c r="Q139" s="247"/>
      <c r="R139" s="247"/>
    </row>
    <row r="140" spans="1:18" ht="15">
      <c r="A140" s="247"/>
      <c r="B140" s="247">
        <v>2.54</v>
      </c>
      <c r="C140" s="247" t="s">
        <v>890</v>
      </c>
      <c r="D140" s="247" t="s">
        <v>864</v>
      </c>
      <c r="E140" s="247"/>
      <c r="F140" s="247"/>
      <c r="G140" s="272"/>
      <c r="H140" s="267"/>
      <c r="I140" s="267"/>
      <c r="J140" s="273"/>
      <c r="K140" s="247"/>
      <c r="L140" s="247"/>
      <c r="M140" s="247"/>
      <c r="N140" s="247"/>
      <c r="O140" s="247"/>
      <c r="P140" s="247"/>
      <c r="Q140" s="247"/>
      <c r="R140" s="247"/>
    </row>
    <row r="141" spans="1:18" ht="15">
      <c r="A141" s="247"/>
      <c r="B141" s="247"/>
      <c r="C141" s="247"/>
      <c r="D141" s="247"/>
      <c r="E141" s="247"/>
      <c r="F141" s="247"/>
      <c r="G141" s="274"/>
      <c r="H141" s="275"/>
      <c r="I141" s="275"/>
      <c r="J141" s="276"/>
      <c r="K141" s="247"/>
      <c r="L141" s="247"/>
      <c r="M141" s="247"/>
      <c r="N141" s="247"/>
      <c r="O141" s="247"/>
      <c r="P141" s="247"/>
      <c r="Q141" s="247"/>
      <c r="R141" s="247"/>
    </row>
    <row r="142" spans="1:18" ht="15">
      <c r="A142" s="247"/>
      <c r="B142" s="247"/>
      <c r="C142" s="247"/>
      <c r="D142" s="247"/>
      <c r="E142" s="247"/>
      <c r="F142" s="277"/>
      <c r="G142" s="278"/>
      <c r="H142" s="279"/>
      <c r="I142" s="270"/>
      <c r="J142" s="271"/>
      <c r="K142" s="247"/>
      <c r="L142" s="247"/>
      <c r="M142" s="247"/>
      <c r="N142" s="247"/>
      <c r="O142" s="247"/>
      <c r="P142" s="247"/>
      <c r="Q142" s="247"/>
      <c r="R142" s="247"/>
    </row>
    <row r="143" spans="1:18" ht="15">
      <c r="A143" s="246" t="s">
        <v>891</v>
      </c>
      <c r="B143" s="247"/>
      <c r="C143" s="247"/>
      <c r="D143" s="247"/>
      <c r="E143" s="247"/>
      <c r="F143" s="247"/>
      <c r="G143" s="280"/>
      <c r="H143" s="281"/>
      <c r="I143" s="275"/>
      <c r="J143" s="276"/>
      <c r="K143" s="247"/>
      <c r="L143" s="247"/>
      <c r="M143" s="247"/>
      <c r="N143" s="247"/>
      <c r="O143" s="247"/>
      <c r="P143" s="247"/>
      <c r="Q143" s="247"/>
      <c r="R143" s="247"/>
    </row>
    <row r="144" spans="1:18" ht="15">
      <c r="A144" s="282" t="s">
        <v>892</v>
      </c>
      <c r="B144" s="247"/>
      <c r="C144" s="247"/>
      <c r="D144" s="247"/>
      <c r="E144" s="247"/>
      <c r="F144" s="247"/>
      <c r="G144" s="280"/>
      <c r="H144" s="283"/>
      <c r="I144" s="284"/>
      <c r="J144" s="285"/>
      <c r="K144" s="247"/>
      <c r="L144" s="247"/>
      <c r="M144" s="247"/>
      <c r="N144" s="247"/>
      <c r="O144" s="247"/>
      <c r="P144" s="247"/>
      <c r="Q144" s="247"/>
      <c r="R144" s="247"/>
    </row>
    <row r="145" spans="1:18" ht="15">
      <c r="A145" s="286"/>
      <c r="B145" s="254">
        <f>40*D145</f>
        <v>40</v>
      </c>
      <c r="C145" s="247" t="s">
        <v>816</v>
      </c>
      <c r="D145" s="247">
        <v>1</v>
      </c>
      <c r="E145" s="247" t="s">
        <v>893</v>
      </c>
      <c r="F145" s="247"/>
      <c r="G145" s="500"/>
      <c r="H145" s="500"/>
      <c r="I145" s="500"/>
      <c r="J145" s="500"/>
      <c r="K145" s="247"/>
      <c r="L145" s="247"/>
      <c r="M145" s="247"/>
      <c r="N145" s="247"/>
      <c r="O145" s="247"/>
      <c r="P145" s="247"/>
      <c r="Q145" s="247"/>
      <c r="R145" s="247"/>
    </row>
    <row r="146" spans="1:18" ht="15">
      <c r="A146" s="247" t="s">
        <v>894</v>
      </c>
      <c r="B146" s="247"/>
      <c r="C146" s="247"/>
      <c r="D146" s="247"/>
      <c r="E146" s="247"/>
      <c r="F146" s="247"/>
      <c r="G146" s="287"/>
      <c r="H146" s="287"/>
      <c r="I146" s="287"/>
      <c r="J146" s="287"/>
      <c r="K146" s="247"/>
      <c r="L146" s="247"/>
      <c r="M146" s="247"/>
      <c r="N146" s="247"/>
      <c r="O146" s="247"/>
      <c r="P146" s="247"/>
      <c r="Q146" s="247"/>
      <c r="R146" s="247"/>
    </row>
    <row r="147" spans="1:18" ht="15">
      <c r="A147" s="247" t="s">
        <v>895</v>
      </c>
      <c r="B147" s="247">
        <f>G129/G103</f>
        <v>0.025400000025908</v>
      </c>
      <c r="C147" s="247" t="s">
        <v>896</v>
      </c>
      <c r="D147" s="247" t="s">
        <v>897</v>
      </c>
      <c r="E147" s="247"/>
      <c r="F147" s="247"/>
      <c r="G147" s="288"/>
      <c r="H147" s="289"/>
      <c r="I147" s="289"/>
      <c r="J147" s="290"/>
      <c r="K147" s="247"/>
      <c r="L147" s="247"/>
      <c r="M147" s="247"/>
      <c r="N147" s="247"/>
      <c r="O147" s="247"/>
      <c r="P147" s="247"/>
      <c r="Q147" s="247"/>
      <c r="R147" s="247"/>
    </row>
    <row r="148" spans="1:18" ht="15">
      <c r="A148" s="247"/>
      <c r="B148" s="247"/>
      <c r="C148" s="247"/>
      <c r="D148" s="247"/>
      <c r="E148" s="247"/>
      <c r="F148" s="247"/>
      <c r="G148" s="252"/>
      <c r="H148" s="289"/>
      <c r="I148" s="289"/>
      <c r="J148" s="290"/>
      <c r="K148" s="247"/>
      <c r="L148" s="247"/>
      <c r="M148" s="247"/>
      <c r="N148" s="247"/>
      <c r="O148" s="247"/>
      <c r="P148" s="247"/>
      <c r="Q148" s="247"/>
      <c r="R148" s="247"/>
    </row>
    <row r="149" spans="1:18" ht="15">
      <c r="A149" s="246" t="s">
        <v>898</v>
      </c>
      <c r="B149" s="247"/>
      <c r="C149" s="247"/>
      <c r="D149" s="247"/>
      <c r="E149" s="247"/>
      <c r="F149" s="247"/>
      <c r="G149" s="252"/>
      <c r="H149" s="289"/>
      <c r="I149" s="289"/>
      <c r="J149" s="290"/>
      <c r="K149" s="247"/>
      <c r="L149" s="247"/>
      <c r="M149" s="247"/>
      <c r="N149" s="247"/>
      <c r="O149" s="247"/>
      <c r="P149" s="247"/>
      <c r="Q149" s="247"/>
      <c r="R149" s="247"/>
    </row>
    <row r="150" spans="1:18" ht="15">
      <c r="A150" s="247" t="s">
        <v>899</v>
      </c>
      <c r="B150" s="247">
        <v>48</v>
      </c>
      <c r="C150" s="247"/>
      <c r="D150" s="247"/>
      <c r="E150" s="247"/>
      <c r="F150" s="247"/>
      <c r="G150" s="247"/>
      <c r="H150" s="289"/>
      <c r="I150" s="289"/>
      <c r="J150" s="290"/>
      <c r="K150" s="247"/>
      <c r="L150" s="247"/>
      <c r="M150" s="247"/>
      <c r="N150" s="247"/>
      <c r="O150" s="247"/>
      <c r="P150" s="247"/>
      <c r="Q150" s="247"/>
      <c r="R150" s="247"/>
    </row>
    <row r="151" spans="1:18" ht="15">
      <c r="A151" s="247" t="s">
        <v>900</v>
      </c>
      <c r="B151" s="247">
        <f>B150/I102</f>
        <v>121.9200001243584</v>
      </c>
      <c r="C151" s="247"/>
      <c r="D151" s="247"/>
      <c r="E151" s="247"/>
      <c r="F151" s="247"/>
      <c r="G151" s="247"/>
      <c r="H151" s="247"/>
      <c r="I151" s="247"/>
      <c r="J151" s="247"/>
      <c r="K151" s="247"/>
      <c r="L151" s="247"/>
      <c r="M151" s="247"/>
      <c r="N151" s="247"/>
      <c r="O151" s="247"/>
      <c r="P151" s="247"/>
      <c r="Q151" s="247"/>
      <c r="R151" s="247"/>
    </row>
    <row r="152" spans="1:18" ht="15">
      <c r="A152" s="247" t="s">
        <v>901</v>
      </c>
      <c r="B152" s="247">
        <f>B151/G103</f>
        <v>1.219200001243584</v>
      </c>
      <c r="C152" s="247"/>
      <c r="D152" s="247"/>
      <c r="E152" s="247"/>
      <c r="F152" s="247"/>
      <c r="G152" s="247"/>
      <c r="H152" s="247"/>
      <c r="I152" s="247"/>
      <c r="J152" s="247"/>
      <c r="K152" s="247"/>
      <c r="L152" s="247"/>
      <c r="M152" s="247"/>
      <c r="N152" s="247"/>
      <c r="O152" s="247"/>
      <c r="P152" s="247"/>
      <c r="Q152" s="247"/>
      <c r="R152" s="247"/>
    </row>
    <row r="153" spans="1:18" ht="15">
      <c r="A153" s="247" t="s">
        <v>902</v>
      </c>
      <c r="B153" s="247">
        <f>G130*B152*G104</f>
        <v>0.0024698582936377666</v>
      </c>
      <c r="C153" s="247"/>
      <c r="D153" s="247"/>
      <c r="E153" s="247"/>
      <c r="F153" s="247"/>
      <c r="G153" s="247"/>
      <c r="H153" s="247"/>
      <c r="I153" s="291"/>
      <c r="J153" s="247"/>
      <c r="K153" s="247"/>
      <c r="L153" s="247"/>
      <c r="M153" s="247"/>
      <c r="N153" s="247"/>
      <c r="O153" s="247"/>
      <c r="P153" s="247"/>
      <c r="Q153" s="247"/>
      <c r="R153" s="247"/>
    </row>
    <row r="154" spans="1:18" ht="15">
      <c r="A154" s="247" t="s">
        <v>903</v>
      </c>
      <c r="B154" s="247">
        <v>7900</v>
      </c>
      <c r="C154" s="247" t="s">
        <v>904</v>
      </c>
      <c r="D154" s="247"/>
      <c r="E154" s="247"/>
      <c r="F154" s="247"/>
      <c r="G154" s="247"/>
      <c r="H154" s="247"/>
      <c r="I154" s="247"/>
      <c r="J154" s="247"/>
      <c r="K154" s="247"/>
      <c r="L154" s="247"/>
      <c r="M154" s="247"/>
      <c r="N154" s="247"/>
      <c r="O154" s="247"/>
      <c r="P154" s="247"/>
      <c r="Q154" s="247"/>
      <c r="R154" s="247"/>
    </row>
    <row r="155" spans="1:18" ht="15">
      <c r="A155" s="247" t="s">
        <v>905</v>
      </c>
      <c r="B155" s="247">
        <v>1.37</v>
      </c>
      <c r="C155" s="247" t="s">
        <v>864</v>
      </c>
      <c r="D155" s="247"/>
      <c r="E155" s="247"/>
      <c r="F155" s="247"/>
      <c r="G155" s="247"/>
      <c r="H155" s="247"/>
      <c r="I155" s="247"/>
      <c r="J155" s="247"/>
      <c r="K155" s="247"/>
      <c r="L155" s="247"/>
      <c r="M155" s="247"/>
      <c r="N155" s="247"/>
      <c r="O155" s="247"/>
      <c r="P155" s="247"/>
      <c r="Q155" s="247"/>
      <c r="R155" s="247"/>
    </row>
    <row r="156" spans="1:18" ht="15">
      <c r="A156" s="247" t="s">
        <v>906</v>
      </c>
      <c r="B156" s="247">
        <v>1.46</v>
      </c>
      <c r="C156" s="247" t="s">
        <v>864</v>
      </c>
      <c r="D156" s="247"/>
      <c r="E156" s="247"/>
      <c r="F156" s="247"/>
      <c r="G156" s="247"/>
      <c r="H156" s="247"/>
      <c r="I156" s="247"/>
      <c r="J156" s="247"/>
      <c r="K156" s="247"/>
      <c r="L156" s="247"/>
      <c r="M156" s="247"/>
      <c r="N156" s="247"/>
      <c r="O156" s="247"/>
      <c r="P156" s="247"/>
      <c r="Q156" s="247"/>
      <c r="R156" s="247"/>
    </row>
    <row r="157" spans="1:18" ht="15">
      <c r="A157" s="247" t="s">
        <v>907</v>
      </c>
      <c r="B157" s="255">
        <v>20.1</v>
      </c>
      <c r="C157" s="247" t="s">
        <v>864</v>
      </c>
      <c r="D157" s="247"/>
      <c r="E157" s="247"/>
      <c r="F157" s="247"/>
      <c r="G157" s="247"/>
      <c r="H157" s="247"/>
      <c r="I157" s="247"/>
      <c r="J157" s="247"/>
      <c r="K157" s="247"/>
      <c r="L157" s="247"/>
      <c r="M157" s="247"/>
      <c r="N157" s="247"/>
      <c r="O157" s="247"/>
      <c r="P157" s="247"/>
      <c r="Q157" s="247"/>
      <c r="R157" s="247"/>
    </row>
    <row r="158" spans="1:18" ht="15">
      <c r="A158" s="247" t="s">
        <v>908</v>
      </c>
      <c r="B158" s="247">
        <f>B153*B154</f>
        <v>19.511880519738355</v>
      </c>
      <c r="C158" s="247"/>
      <c r="D158" s="247"/>
      <c r="E158" s="247"/>
      <c r="F158" s="247"/>
      <c r="G158" s="247"/>
      <c r="H158" s="247"/>
      <c r="I158" s="247"/>
      <c r="J158" s="247"/>
      <c r="K158" s="247"/>
      <c r="L158" s="247"/>
      <c r="M158" s="247"/>
      <c r="N158" s="247"/>
      <c r="O158" s="247"/>
      <c r="P158" s="247"/>
      <c r="Q158" s="247"/>
      <c r="R158" s="247"/>
    </row>
    <row r="159" spans="1:18" ht="15">
      <c r="A159" s="247" t="s">
        <v>909</v>
      </c>
      <c r="B159" s="286">
        <f>B158*B155</f>
        <v>26.731276312041548</v>
      </c>
      <c r="C159" s="247"/>
      <c r="D159" s="247"/>
      <c r="E159" s="247"/>
      <c r="F159" s="247"/>
      <c r="G159" s="247"/>
      <c r="H159" s="247"/>
      <c r="I159" s="247"/>
      <c r="J159" s="247"/>
      <c r="K159" s="247"/>
      <c r="L159" s="247"/>
      <c r="M159" s="247"/>
      <c r="N159" s="247"/>
      <c r="O159" s="247"/>
      <c r="P159" s="247"/>
      <c r="Q159" s="247"/>
      <c r="R159" s="247"/>
    </row>
    <row r="160" spans="1:18" ht="15">
      <c r="A160" s="247" t="s">
        <v>910</v>
      </c>
      <c r="B160" s="286">
        <f>B158*B157</f>
        <v>392.188798446741</v>
      </c>
      <c r="C160" s="247"/>
      <c r="D160" s="247"/>
      <c r="E160" s="247"/>
      <c r="F160" s="247"/>
      <c r="G160" s="247"/>
      <c r="H160" s="247"/>
      <c r="I160" s="247"/>
      <c r="J160" s="247"/>
      <c r="K160" s="247"/>
      <c r="L160" s="247"/>
      <c r="M160" s="247"/>
      <c r="N160" s="247"/>
      <c r="O160" s="247"/>
      <c r="P160" s="247"/>
      <c r="Q160" s="247"/>
      <c r="R160" s="247"/>
    </row>
    <row r="161" spans="1:18" ht="15">
      <c r="A161" s="247"/>
      <c r="B161" s="286"/>
      <c r="C161" s="247"/>
      <c r="D161" s="247"/>
      <c r="E161" s="247"/>
      <c r="F161" s="247"/>
      <c r="G161" s="247"/>
      <c r="H161" s="247"/>
      <c r="I161" s="247"/>
      <c r="J161" s="247"/>
      <c r="K161" s="247"/>
      <c r="L161" s="247"/>
      <c r="M161" s="247"/>
      <c r="N161" s="286"/>
      <c r="O161" s="247"/>
      <c r="P161" s="286"/>
      <c r="Q161" s="247"/>
      <c r="R161" s="247"/>
    </row>
    <row r="162" spans="1:18" ht="15">
      <c r="A162" s="247" t="s">
        <v>911</v>
      </c>
      <c r="B162" s="286"/>
      <c r="C162" s="247"/>
      <c r="D162" s="247"/>
      <c r="E162" s="247"/>
      <c r="F162" s="247"/>
      <c r="G162" s="247"/>
      <c r="H162" s="247"/>
      <c r="I162" s="247"/>
      <c r="J162" s="247"/>
      <c r="K162" s="247"/>
      <c r="L162" s="247"/>
      <c r="M162" s="247"/>
      <c r="N162" s="286"/>
      <c r="O162" s="247"/>
      <c r="P162" s="286"/>
      <c r="Q162" s="247"/>
      <c r="R162" s="247"/>
    </row>
    <row r="163" spans="1:18" ht="15">
      <c r="A163" s="247" t="s">
        <v>912</v>
      </c>
      <c r="B163" s="247">
        <v>10</v>
      </c>
      <c r="C163" s="247"/>
      <c r="D163" s="247"/>
      <c r="E163" s="247"/>
      <c r="F163" s="247"/>
      <c r="G163" s="247"/>
      <c r="H163" s="247"/>
      <c r="I163" s="247"/>
      <c r="J163" s="247"/>
      <c r="K163" s="247"/>
      <c r="L163" s="247"/>
      <c r="M163" s="247"/>
      <c r="N163" s="286"/>
      <c r="O163" s="247"/>
      <c r="P163" s="286"/>
      <c r="Q163" s="247"/>
      <c r="R163" s="247"/>
    </row>
    <row r="164" spans="1:18" ht="15">
      <c r="A164" s="247" t="s">
        <v>913</v>
      </c>
      <c r="B164" s="247">
        <f>B163/I102</f>
        <v>25.400000025908</v>
      </c>
      <c r="C164" s="247"/>
      <c r="D164" s="247"/>
      <c r="E164" s="247"/>
      <c r="F164" s="247"/>
      <c r="G164" s="247"/>
      <c r="H164" s="247"/>
      <c r="I164" s="247"/>
      <c r="J164" s="247"/>
      <c r="K164" s="247"/>
      <c r="L164" s="247"/>
      <c r="M164" s="247"/>
      <c r="N164" s="286"/>
      <c r="O164" s="247"/>
      <c r="P164" s="286"/>
      <c r="Q164" s="247"/>
      <c r="R164" s="247"/>
    </row>
    <row r="165" spans="1:18" ht="15">
      <c r="A165" s="247" t="s">
        <v>914</v>
      </c>
      <c r="B165" s="247">
        <f>B164/G103</f>
        <v>0.25400000025908</v>
      </c>
      <c r="C165" s="247"/>
      <c r="D165" s="247"/>
      <c r="E165" s="247"/>
      <c r="F165" s="247"/>
      <c r="G165" s="247"/>
      <c r="H165" s="247"/>
      <c r="I165" s="247"/>
      <c r="J165" s="247"/>
      <c r="K165" s="247"/>
      <c r="L165" s="247"/>
      <c r="M165" s="247"/>
      <c r="N165" s="286"/>
      <c r="O165" s="247"/>
      <c r="P165" s="286"/>
      <c r="Q165" s="247"/>
      <c r="R165" s="247"/>
    </row>
    <row r="166" spans="1:18" ht="15">
      <c r="A166" s="247" t="s">
        <v>915</v>
      </c>
      <c r="B166" s="247">
        <f>B165*G130*G104</f>
        <v>0.0005145538111745347</v>
      </c>
      <c r="C166" s="247"/>
      <c r="D166" s="247"/>
      <c r="E166" s="247"/>
      <c r="F166" s="247"/>
      <c r="G166" s="247"/>
      <c r="H166" s="247"/>
      <c r="I166" s="247"/>
      <c r="J166" s="247"/>
      <c r="K166" s="247"/>
      <c r="L166" s="247"/>
      <c r="M166" s="247"/>
      <c r="N166" s="286"/>
      <c r="O166" s="247"/>
      <c r="P166" s="286"/>
      <c r="Q166" s="247"/>
      <c r="R166" s="247"/>
    </row>
    <row r="167" spans="1:18" ht="15">
      <c r="A167" s="247" t="s">
        <v>916</v>
      </c>
      <c r="B167" s="247">
        <v>1522</v>
      </c>
      <c r="C167" s="247" t="s">
        <v>917</v>
      </c>
      <c r="D167" s="247"/>
      <c r="E167" s="247"/>
      <c r="F167" s="247"/>
      <c r="G167" s="247"/>
      <c r="H167" s="247"/>
      <c r="I167" s="247"/>
      <c r="J167" s="247"/>
      <c r="K167" s="247"/>
      <c r="L167" s="247"/>
      <c r="M167" s="247"/>
      <c r="N167" s="286"/>
      <c r="O167" s="247"/>
      <c r="P167" s="286"/>
      <c r="Q167" s="247"/>
      <c r="R167" s="247"/>
    </row>
    <row r="168" spans="1:18" ht="15">
      <c r="A168" s="247" t="s">
        <v>918</v>
      </c>
      <c r="B168" s="247">
        <f>B166*B167</f>
        <v>0.7831509006076418</v>
      </c>
      <c r="C168" s="247"/>
      <c r="D168" s="247"/>
      <c r="E168" s="247"/>
      <c r="F168" s="247"/>
      <c r="G168" s="247"/>
      <c r="H168" s="247"/>
      <c r="I168" s="247"/>
      <c r="J168" s="247"/>
      <c r="K168" s="247"/>
      <c r="L168" s="247"/>
      <c r="M168" s="247"/>
      <c r="N168" s="286"/>
      <c r="O168" s="247"/>
      <c r="P168" s="286"/>
      <c r="Q168" s="247"/>
      <c r="R168" s="247"/>
    </row>
    <row r="169" spans="1:18" ht="15">
      <c r="A169" s="247" t="s">
        <v>919</v>
      </c>
      <c r="B169" s="247">
        <v>2.66</v>
      </c>
      <c r="C169" s="247" t="s">
        <v>864</v>
      </c>
      <c r="D169" s="247"/>
      <c r="E169" s="247"/>
      <c r="F169" s="247"/>
      <c r="G169" s="247"/>
      <c r="H169" s="247"/>
      <c r="I169" s="247"/>
      <c r="J169" s="247"/>
      <c r="K169" s="247"/>
      <c r="L169" s="247"/>
      <c r="M169" s="247"/>
      <c r="N169" s="286"/>
      <c r="O169" s="247"/>
      <c r="P169" s="286"/>
      <c r="Q169" s="247"/>
      <c r="R169" s="247"/>
    </row>
    <row r="170" spans="1:18" ht="15">
      <c r="A170" s="247" t="s">
        <v>920</v>
      </c>
      <c r="B170" s="247">
        <v>2.85</v>
      </c>
      <c r="C170" s="247" t="s">
        <v>864</v>
      </c>
      <c r="D170" s="247"/>
      <c r="E170" s="247"/>
      <c r="F170" s="247"/>
      <c r="G170" s="247"/>
      <c r="H170" s="247"/>
      <c r="I170" s="247"/>
      <c r="J170" s="247"/>
      <c r="K170" s="247"/>
      <c r="L170" s="247"/>
      <c r="M170" s="247"/>
      <c r="N170" s="286"/>
      <c r="O170" s="247"/>
      <c r="P170" s="286"/>
      <c r="Q170" s="247"/>
      <c r="R170" s="247"/>
    </row>
    <row r="171" spans="1:18" ht="15">
      <c r="A171" s="247" t="s">
        <v>921</v>
      </c>
      <c r="B171" s="247">
        <v>91</v>
      </c>
      <c r="C171" s="247" t="s">
        <v>864</v>
      </c>
      <c r="D171" s="247"/>
      <c r="E171" s="247"/>
      <c r="F171" s="247"/>
      <c r="G171" s="247"/>
      <c r="H171" s="247"/>
      <c r="I171" s="247"/>
      <c r="J171" s="247"/>
      <c r="K171" s="247"/>
      <c r="L171" s="247"/>
      <c r="M171" s="247"/>
      <c r="N171" s="286"/>
      <c r="O171" s="247"/>
      <c r="P171" s="286"/>
      <c r="Q171" s="247"/>
      <c r="R171" s="247"/>
    </row>
    <row r="172" spans="1:18" ht="15">
      <c r="A172" s="247" t="s">
        <v>922</v>
      </c>
      <c r="B172" s="286">
        <f>B168*B187</f>
        <v>1.4958182201605958</v>
      </c>
      <c r="C172" s="247"/>
      <c r="D172" s="247"/>
      <c r="E172" s="247"/>
      <c r="F172" s="247"/>
      <c r="G172" s="247"/>
      <c r="H172" s="247"/>
      <c r="I172" s="247"/>
      <c r="J172" s="247"/>
      <c r="K172" s="247"/>
      <c r="L172" s="247"/>
      <c r="M172" s="247"/>
      <c r="N172" s="286"/>
      <c r="O172" s="247"/>
      <c r="P172" s="286"/>
      <c r="Q172" s="247"/>
      <c r="R172" s="247"/>
    </row>
    <row r="173" spans="1:18" ht="15">
      <c r="A173" s="247" t="s">
        <v>923</v>
      </c>
      <c r="B173" s="286">
        <f>B172*B171</f>
        <v>136.1194580346142</v>
      </c>
      <c r="C173" s="247"/>
      <c r="D173" s="247"/>
      <c r="E173" s="247"/>
      <c r="F173" s="247"/>
      <c r="G173" s="247"/>
      <c r="H173" s="247"/>
      <c r="I173" s="247"/>
      <c r="J173" s="247"/>
      <c r="K173" s="247"/>
      <c r="L173" s="247"/>
      <c r="M173" s="247"/>
      <c r="N173" s="247"/>
      <c r="O173" s="247"/>
      <c r="P173" s="247"/>
      <c r="Q173" s="247"/>
      <c r="R173" s="247"/>
    </row>
    <row r="174" spans="1:18" ht="15">
      <c r="A174" s="247"/>
      <c r="B174" s="286"/>
      <c r="C174" s="247"/>
      <c r="D174" s="247"/>
      <c r="E174" s="247"/>
      <c r="F174" s="247"/>
      <c r="G174" s="247"/>
      <c r="H174" s="247"/>
      <c r="I174" s="247"/>
      <c r="J174" s="247"/>
      <c r="K174" s="247"/>
      <c r="L174" s="247"/>
      <c r="M174" s="247"/>
      <c r="N174" s="286"/>
      <c r="O174" s="247"/>
      <c r="P174" s="286"/>
      <c r="Q174" s="247"/>
      <c r="R174" s="247"/>
    </row>
    <row r="175" spans="1:18" ht="15">
      <c r="A175" s="247" t="s">
        <v>924</v>
      </c>
      <c r="B175" s="247">
        <v>2</v>
      </c>
      <c r="C175" s="247"/>
      <c r="D175" s="247"/>
      <c r="E175" s="247"/>
      <c r="F175" s="247"/>
      <c r="G175" s="247"/>
      <c r="H175" s="247"/>
      <c r="I175" s="247"/>
      <c r="J175" s="247"/>
      <c r="K175" s="247"/>
      <c r="L175" s="247"/>
      <c r="M175" s="247"/>
      <c r="N175" s="286"/>
      <c r="O175" s="247"/>
      <c r="P175" s="286"/>
      <c r="Q175" s="247"/>
      <c r="R175" s="247"/>
    </row>
    <row r="176" spans="1:18" ht="15">
      <c r="A176" s="247" t="s">
        <v>925</v>
      </c>
      <c r="B176" s="247">
        <f>B175/I102</f>
        <v>5.0800000051816</v>
      </c>
      <c r="C176" s="247"/>
      <c r="D176" s="247"/>
      <c r="E176" s="247"/>
      <c r="F176" s="247"/>
      <c r="G176" s="247"/>
      <c r="H176" s="247"/>
      <c r="I176" s="247"/>
      <c r="J176" s="247"/>
      <c r="K176" s="247"/>
      <c r="L176" s="247"/>
      <c r="M176" s="247"/>
      <c r="N176" s="286"/>
      <c r="O176" s="247"/>
      <c r="P176" s="286"/>
      <c r="Q176" s="247"/>
      <c r="R176" s="247"/>
    </row>
    <row r="177" spans="1:18" ht="15">
      <c r="A177" s="247" t="s">
        <v>926</v>
      </c>
      <c r="B177" s="247">
        <f>B176/G103</f>
        <v>0.050800000051816</v>
      </c>
      <c r="C177" s="247"/>
      <c r="D177" s="247"/>
      <c r="E177" s="247"/>
      <c r="F177" s="247"/>
      <c r="G177" s="247"/>
      <c r="H177" s="247"/>
      <c r="I177" s="247"/>
      <c r="J177" s="247"/>
      <c r="K177" s="247"/>
      <c r="L177" s="247"/>
      <c r="M177" s="247"/>
      <c r="N177" s="286"/>
      <c r="O177" s="247"/>
      <c r="P177" s="286"/>
      <c r="Q177" s="247"/>
      <c r="R177" s="247"/>
    </row>
    <row r="178" spans="1:18" ht="15">
      <c r="A178" s="247" t="s">
        <v>927</v>
      </c>
      <c r="B178" s="247">
        <v>1</v>
      </c>
      <c r="C178" s="247"/>
      <c r="D178" s="247"/>
      <c r="E178" s="247"/>
      <c r="F178" s="247"/>
      <c r="G178" s="247"/>
      <c r="H178" s="247"/>
      <c r="I178" s="247"/>
      <c r="J178" s="247"/>
      <c r="K178" s="247"/>
      <c r="L178" s="247"/>
      <c r="M178" s="247"/>
      <c r="N178" s="286"/>
      <c r="O178" s="247"/>
      <c r="P178" s="286"/>
      <c r="Q178" s="247"/>
      <c r="R178" s="247"/>
    </row>
    <row r="179" spans="1:18" ht="15">
      <c r="A179" s="247" t="s">
        <v>928</v>
      </c>
      <c r="B179" s="247">
        <f>B178/I102</f>
        <v>2.5400000025908</v>
      </c>
      <c r="C179" s="247"/>
      <c r="D179" s="247"/>
      <c r="E179" s="247"/>
      <c r="F179" s="247"/>
      <c r="G179" s="247"/>
      <c r="H179" s="247"/>
      <c r="I179" s="247"/>
      <c r="J179" s="247"/>
      <c r="K179" s="247"/>
      <c r="L179" s="247"/>
      <c r="M179" s="247"/>
      <c r="N179" s="286"/>
      <c r="O179" s="247"/>
      <c r="P179" s="286"/>
      <c r="Q179" s="247"/>
      <c r="R179" s="247"/>
    </row>
    <row r="180" spans="1:18" ht="15">
      <c r="A180" s="247" t="s">
        <v>929</v>
      </c>
      <c r="B180" s="247">
        <f>B179/G103</f>
        <v>0.025400000025908</v>
      </c>
      <c r="C180" s="247"/>
      <c r="D180" s="247"/>
      <c r="E180" s="247"/>
      <c r="F180" s="247"/>
      <c r="G180" s="247"/>
      <c r="H180" s="247"/>
      <c r="I180" s="247"/>
      <c r="J180" s="247"/>
      <c r="K180" s="247"/>
      <c r="L180" s="247"/>
      <c r="M180" s="247"/>
      <c r="N180" s="286"/>
      <c r="O180" s="247"/>
      <c r="P180" s="286"/>
      <c r="Q180" s="247"/>
      <c r="R180" s="247"/>
    </row>
    <row r="181" spans="1:18" ht="15">
      <c r="A181" s="247" t="s">
        <v>930</v>
      </c>
      <c r="B181" s="247">
        <v>1</v>
      </c>
      <c r="C181" s="247"/>
      <c r="D181" s="247"/>
      <c r="E181" s="247"/>
      <c r="F181" s="247"/>
      <c r="G181" s="247"/>
      <c r="H181" s="247"/>
      <c r="I181" s="247"/>
      <c r="J181" s="247"/>
      <c r="K181" s="247"/>
      <c r="L181" s="247"/>
      <c r="M181" s="247"/>
      <c r="N181" s="286"/>
      <c r="O181" s="247"/>
      <c r="P181" s="286"/>
      <c r="Q181" s="247"/>
      <c r="R181" s="247"/>
    </row>
    <row r="182" spans="1:18" ht="15">
      <c r="A182" s="247" t="s">
        <v>931</v>
      </c>
      <c r="B182" s="247">
        <f>B181/I102</f>
        <v>2.5400000025908</v>
      </c>
      <c r="C182" s="247"/>
      <c r="D182" s="247"/>
      <c r="E182" s="247"/>
      <c r="F182" s="247"/>
      <c r="G182" s="247"/>
      <c r="H182" s="247"/>
      <c r="I182" s="247"/>
      <c r="J182" s="247"/>
      <c r="K182" s="247"/>
      <c r="L182" s="247"/>
      <c r="M182" s="247"/>
      <c r="N182" s="286"/>
      <c r="O182" s="247"/>
      <c r="P182" s="286"/>
      <c r="Q182" s="247"/>
      <c r="R182" s="247"/>
    </row>
    <row r="183" spans="1:18" ht="15">
      <c r="A183" s="247" t="s">
        <v>932</v>
      </c>
      <c r="B183" s="247">
        <f>B176*B179*B182</f>
        <v>32.774128100288834</v>
      </c>
      <c r="C183" s="247"/>
      <c r="D183" s="247"/>
      <c r="E183" s="247"/>
      <c r="F183" s="247"/>
      <c r="G183" s="247"/>
      <c r="H183" s="247"/>
      <c r="I183" s="247"/>
      <c r="J183" s="247"/>
      <c r="K183" s="247"/>
      <c r="L183" s="247"/>
      <c r="M183" s="247"/>
      <c r="N183" s="286"/>
      <c r="O183" s="247"/>
      <c r="P183" s="286"/>
      <c r="Q183" s="247"/>
      <c r="R183" s="247"/>
    </row>
    <row r="184" spans="1:18" ht="15">
      <c r="A184" s="247" t="s">
        <v>933</v>
      </c>
      <c r="B184" s="247">
        <v>7.874</v>
      </c>
      <c r="C184" s="247"/>
      <c r="D184" s="247"/>
      <c r="E184" s="247"/>
      <c r="F184" s="247"/>
      <c r="G184" s="247"/>
      <c r="H184" s="247"/>
      <c r="I184" s="247"/>
      <c r="J184" s="247"/>
      <c r="K184" s="247"/>
      <c r="L184" s="247"/>
      <c r="M184" s="247"/>
      <c r="N184" s="286"/>
      <c r="O184" s="247"/>
      <c r="P184" s="286"/>
      <c r="Q184" s="247"/>
      <c r="R184" s="247"/>
    </row>
    <row r="185" spans="1:18" ht="15">
      <c r="A185" s="247" t="s">
        <v>934</v>
      </c>
      <c r="B185" s="247">
        <f>B183*B184</f>
        <v>258.0634846616743</v>
      </c>
      <c r="C185" s="247"/>
      <c r="D185" s="247"/>
      <c r="E185" s="247"/>
      <c r="F185" s="247"/>
      <c r="G185" s="247"/>
      <c r="H185" s="247"/>
      <c r="I185" s="247"/>
      <c r="J185" s="247"/>
      <c r="K185" s="247"/>
      <c r="L185" s="247"/>
      <c r="M185" s="247"/>
      <c r="N185" s="247"/>
      <c r="O185" s="247"/>
      <c r="P185" s="247"/>
      <c r="Q185" s="247"/>
      <c r="R185" s="247"/>
    </row>
    <row r="186" spans="1:18" ht="15">
      <c r="A186" s="247" t="s">
        <v>935</v>
      </c>
      <c r="B186" s="247">
        <f>B185/G110</f>
        <v>0.2580634846616743</v>
      </c>
      <c r="C186" s="247"/>
      <c r="D186" s="247"/>
      <c r="E186" s="247"/>
      <c r="F186" s="247"/>
      <c r="G186" s="247"/>
      <c r="H186" s="247"/>
      <c r="I186" s="247"/>
      <c r="J186" s="247"/>
      <c r="K186" s="247"/>
      <c r="L186" s="247"/>
      <c r="M186" s="247"/>
      <c r="N186" s="247"/>
      <c r="O186" s="247"/>
      <c r="P186" s="247"/>
      <c r="Q186" s="247"/>
      <c r="R186" s="247"/>
    </row>
    <row r="187" spans="1:18" ht="15">
      <c r="A187" s="247" t="s">
        <v>936</v>
      </c>
      <c r="B187" s="247">
        <v>1.91</v>
      </c>
      <c r="C187" s="247" t="s">
        <v>864</v>
      </c>
      <c r="D187" s="247"/>
      <c r="E187" s="247"/>
      <c r="F187" s="247"/>
      <c r="G187" s="247"/>
      <c r="H187" s="247"/>
      <c r="I187" s="247"/>
      <c r="J187" s="247"/>
      <c r="K187" s="247"/>
      <c r="L187" s="247"/>
      <c r="M187" s="247"/>
      <c r="N187" s="247"/>
      <c r="O187" s="247"/>
      <c r="P187" s="247"/>
      <c r="Q187" s="247"/>
      <c r="R187" s="247"/>
    </row>
    <row r="188" spans="1:18" ht="15">
      <c r="A188" s="247" t="s">
        <v>937</v>
      </c>
      <c r="B188" s="247">
        <v>2.03</v>
      </c>
      <c r="C188" s="247" t="s">
        <v>864</v>
      </c>
      <c r="D188" s="247"/>
      <c r="E188" s="247"/>
      <c r="F188" s="247"/>
      <c r="G188" s="247"/>
      <c r="H188" s="247"/>
      <c r="I188" s="247"/>
      <c r="J188" s="247"/>
      <c r="K188" s="247"/>
      <c r="L188" s="247"/>
      <c r="M188" s="247"/>
      <c r="N188" s="247"/>
      <c r="O188" s="247"/>
      <c r="P188" s="247"/>
      <c r="Q188" s="247"/>
      <c r="R188" s="247"/>
    </row>
    <row r="189" spans="1:18" ht="15">
      <c r="A189" s="247" t="s">
        <v>938</v>
      </c>
      <c r="B189" s="247">
        <v>25</v>
      </c>
      <c r="C189" s="247" t="s">
        <v>864</v>
      </c>
      <c r="D189" s="247"/>
      <c r="E189" s="247"/>
      <c r="F189" s="247"/>
      <c r="G189" s="247"/>
      <c r="H189" s="247"/>
      <c r="I189" s="247"/>
      <c r="J189" s="247"/>
      <c r="K189" s="247"/>
      <c r="L189" s="247"/>
      <c r="M189" s="247"/>
      <c r="N189" s="247"/>
      <c r="O189" s="247"/>
      <c r="P189" s="247"/>
      <c r="Q189" s="247"/>
      <c r="R189" s="247"/>
    </row>
    <row r="190" spans="1:18" ht="15">
      <c r="A190" s="247" t="s">
        <v>939</v>
      </c>
      <c r="B190" s="286">
        <f>B186*B187</f>
        <v>0.49290125570379784</v>
      </c>
      <c r="C190" s="247"/>
      <c r="D190" s="247"/>
      <c r="E190" s="247"/>
      <c r="F190" s="247"/>
      <c r="G190" s="247"/>
      <c r="H190" s="247"/>
      <c r="I190" s="247"/>
      <c r="J190" s="247"/>
      <c r="K190" s="247"/>
      <c r="L190" s="247"/>
      <c r="M190" s="247"/>
      <c r="N190" s="247"/>
      <c r="O190" s="247"/>
      <c r="P190" s="247"/>
      <c r="Q190" s="247"/>
      <c r="R190" s="247"/>
    </row>
    <row r="191" spans="1:18" ht="15">
      <c r="A191" s="247" t="s">
        <v>940</v>
      </c>
      <c r="B191" s="286">
        <f>B186*B189</f>
        <v>6.451587116541857</v>
      </c>
      <c r="C191" s="247"/>
      <c r="D191" s="247"/>
      <c r="E191" s="247"/>
      <c r="F191" s="247"/>
      <c r="G191" s="247"/>
      <c r="H191" s="247"/>
      <c r="I191" s="247"/>
      <c r="J191" s="247"/>
      <c r="K191" s="247"/>
      <c r="L191" s="247"/>
      <c r="M191" s="247"/>
      <c r="N191" s="247"/>
      <c r="O191" s="247"/>
      <c r="P191" s="247"/>
      <c r="Q191" s="247"/>
      <c r="R191" s="247"/>
    </row>
    <row r="192" spans="1:18" ht="15">
      <c r="A192" s="247"/>
      <c r="B192" s="247"/>
      <c r="C192" s="247"/>
      <c r="D192" s="247"/>
      <c r="E192" s="247"/>
      <c r="F192" s="247"/>
      <c r="G192" s="247"/>
      <c r="H192" s="247"/>
      <c r="I192" s="247"/>
      <c r="J192" s="247"/>
      <c r="K192" s="247"/>
      <c r="L192" s="247"/>
      <c r="M192" s="247"/>
      <c r="N192" s="247"/>
      <c r="O192" s="247"/>
      <c r="P192" s="286"/>
      <c r="Q192" s="247"/>
      <c r="R192" s="286"/>
    </row>
    <row r="193" spans="1:18" ht="15">
      <c r="A193" s="286" t="s">
        <v>941</v>
      </c>
      <c r="B193" s="247">
        <f>B159+B172+B190+B214</f>
        <v>33.70679178790594</v>
      </c>
      <c r="C193" s="247"/>
      <c r="D193" s="247"/>
      <c r="E193" s="247"/>
      <c r="F193" s="247"/>
      <c r="G193" s="247"/>
      <c r="H193" s="247"/>
      <c r="I193" s="247"/>
      <c r="J193" s="247"/>
      <c r="K193" s="247"/>
      <c r="L193" s="247"/>
      <c r="M193" s="247"/>
      <c r="N193" s="247"/>
      <c r="O193" s="247"/>
      <c r="P193" s="286"/>
      <c r="Q193" s="247"/>
      <c r="R193" s="286"/>
    </row>
    <row r="194" spans="1:18" ht="15">
      <c r="A194" s="286" t="s">
        <v>942</v>
      </c>
      <c r="B194" s="247">
        <f>B160+B173+B191+B216</f>
        <v>595.0652835978971</v>
      </c>
      <c r="C194" s="247"/>
      <c r="D194" s="247"/>
      <c r="E194" s="247"/>
      <c r="F194" s="247"/>
      <c r="G194" s="247"/>
      <c r="H194" s="247"/>
      <c r="I194" s="247"/>
      <c r="J194" s="247"/>
      <c r="K194" s="247"/>
      <c r="L194" s="247"/>
      <c r="M194" s="247"/>
      <c r="N194" s="247"/>
      <c r="O194" s="247"/>
      <c r="P194" s="286"/>
      <c r="Q194" s="247"/>
      <c r="R194" s="286"/>
    </row>
    <row r="195" spans="1:18" ht="15">
      <c r="A195" s="292" t="s">
        <v>943</v>
      </c>
      <c r="E195" s="247"/>
      <c r="F195" s="247"/>
      <c r="G195" s="247"/>
      <c r="H195" s="247"/>
      <c r="I195" s="247"/>
      <c r="J195" s="247"/>
      <c r="K195" s="247"/>
      <c r="L195" s="247"/>
      <c r="M195" s="247"/>
      <c r="N195" s="247"/>
      <c r="O195" s="247"/>
      <c r="P195" s="286"/>
      <c r="Q195" s="247"/>
      <c r="R195" s="286"/>
    </row>
    <row r="196" spans="1:18" ht="15">
      <c r="A196" s="211" t="s">
        <v>944</v>
      </c>
      <c r="B196" s="211">
        <v>40</v>
      </c>
      <c r="C196" s="211" t="s">
        <v>945</v>
      </c>
      <c r="E196" s="247"/>
      <c r="F196" s="247"/>
      <c r="G196" s="247"/>
      <c r="H196" s="247"/>
      <c r="I196" s="247"/>
      <c r="J196" s="247"/>
      <c r="K196" s="247"/>
      <c r="L196" s="247"/>
      <c r="M196" s="247"/>
      <c r="N196" s="247"/>
      <c r="O196" s="247"/>
      <c r="P196" s="286"/>
      <c r="Q196" s="247"/>
      <c r="R196" s="286"/>
    </row>
    <row r="197" spans="1:18" ht="15">
      <c r="A197" s="293" t="s">
        <v>946</v>
      </c>
      <c r="B197" s="294"/>
      <c r="F197" s="247"/>
      <c r="G197" s="247"/>
      <c r="H197" s="247"/>
      <c r="I197" s="247"/>
      <c r="J197" s="247"/>
      <c r="K197" s="247"/>
      <c r="L197" s="247"/>
      <c r="M197" s="247"/>
      <c r="N197" s="247"/>
      <c r="O197" s="247"/>
      <c r="P197" s="286"/>
      <c r="Q197" s="247"/>
      <c r="R197" s="286"/>
    </row>
    <row r="198" spans="1:18" ht="15">
      <c r="A198" s="294" t="s">
        <v>947</v>
      </c>
      <c r="G198" s="247"/>
      <c r="H198" s="247"/>
      <c r="I198" s="247"/>
      <c r="J198" s="247"/>
      <c r="K198" s="247"/>
      <c r="L198" s="247"/>
      <c r="M198" s="247"/>
      <c r="N198" s="247"/>
      <c r="O198" s="247"/>
      <c r="P198" s="286"/>
      <c r="Q198" s="247"/>
      <c r="R198" s="286"/>
    </row>
    <row r="199" spans="1:18" ht="15">
      <c r="A199" s="211" t="s">
        <v>948</v>
      </c>
      <c r="B199" s="211" t="s">
        <v>949</v>
      </c>
      <c r="D199" s="247"/>
      <c r="G199" s="247"/>
      <c r="H199" s="247"/>
      <c r="I199" s="247"/>
      <c r="J199" s="247"/>
      <c r="K199" s="247"/>
      <c r="L199" s="247"/>
      <c r="M199" s="247"/>
      <c r="N199" s="247"/>
      <c r="O199" s="247"/>
      <c r="P199" s="286"/>
      <c r="Q199" s="247"/>
      <c r="R199" s="286"/>
    </row>
    <row r="200" spans="1:18" ht="15">
      <c r="A200" s="211" t="s">
        <v>950</v>
      </c>
      <c r="B200" s="211">
        <v>74.22</v>
      </c>
      <c r="G200" s="247"/>
      <c r="H200" s="247"/>
      <c r="I200" s="247"/>
      <c r="J200" s="247"/>
      <c r="K200" s="247"/>
      <c r="L200" s="247"/>
      <c r="M200" s="247"/>
      <c r="N200" s="247"/>
      <c r="O200" s="247"/>
      <c r="P200" s="286"/>
      <c r="Q200" s="247"/>
      <c r="R200" s="286"/>
    </row>
    <row r="201" spans="1:18" ht="15">
      <c r="A201" s="211" t="s">
        <v>951</v>
      </c>
      <c r="B201" s="211">
        <v>0.001216</v>
      </c>
      <c r="G201" s="247"/>
      <c r="H201" s="247"/>
      <c r="I201" s="247"/>
      <c r="J201" s="247"/>
      <c r="K201" s="247"/>
      <c r="L201" s="247"/>
      <c r="M201" s="247"/>
      <c r="N201" s="247"/>
      <c r="O201" s="247"/>
      <c r="P201" s="286"/>
      <c r="Q201" s="247"/>
      <c r="R201" s="286"/>
    </row>
    <row r="202" spans="1:18" ht="15">
      <c r="A202" s="211" t="s">
        <v>952</v>
      </c>
      <c r="B202" s="211">
        <v>7900</v>
      </c>
      <c r="C202" s="211" t="s">
        <v>953</v>
      </c>
      <c r="F202" s="247"/>
      <c r="G202" s="247"/>
      <c r="H202" s="247"/>
      <c r="I202" s="247"/>
      <c r="J202" s="247"/>
      <c r="K202" s="247"/>
      <c r="L202" s="247"/>
      <c r="M202" s="247"/>
      <c r="N202" s="247"/>
      <c r="O202" s="247"/>
      <c r="P202" s="247"/>
      <c r="Q202" s="247"/>
      <c r="R202" s="247"/>
    </row>
    <row r="203" spans="1:18" ht="15">
      <c r="A203" s="211" t="s">
        <v>954</v>
      </c>
      <c r="B203" s="211">
        <v>650</v>
      </c>
      <c r="C203" s="294" t="s">
        <v>955</v>
      </c>
      <c r="G203" s="247"/>
      <c r="H203" s="247"/>
      <c r="I203" s="247"/>
      <c r="J203" s="247"/>
      <c r="K203" s="247"/>
      <c r="L203" s="247"/>
      <c r="M203" s="247"/>
      <c r="N203" s="247"/>
      <c r="O203" s="247"/>
      <c r="P203" s="247"/>
      <c r="Q203" s="247"/>
      <c r="R203" s="247"/>
    </row>
    <row r="204" spans="1:18" ht="15">
      <c r="A204" s="211" t="s">
        <v>956</v>
      </c>
      <c r="B204" s="211">
        <f>B207*B202</f>
        <v>5.7985999999999995</v>
      </c>
      <c r="C204" s="294"/>
      <c r="H204" s="247"/>
      <c r="I204" s="247"/>
      <c r="J204" s="247"/>
      <c r="K204" s="247"/>
      <c r="L204" s="247"/>
      <c r="M204" s="247"/>
      <c r="N204" s="247"/>
      <c r="O204" s="247"/>
      <c r="P204" s="247"/>
      <c r="Q204" s="247"/>
      <c r="R204" s="247"/>
    </row>
    <row r="205" spans="1:4" ht="15">
      <c r="A205" s="211" t="s">
        <v>957</v>
      </c>
      <c r="B205" s="211" t="s">
        <v>958</v>
      </c>
      <c r="D205" s="247"/>
    </row>
    <row r="206" spans="1:2" ht="15">
      <c r="A206" s="211" t="s">
        <v>959</v>
      </c>
      <c r="B206" s="211">
        <v>44.8</v>
      </c>
    </row>
    <row r="207" spans="1:2" ht="15">
      <c r="A207" s="211" t="s">
        <v>960</v>
      </c>
      <c r="B207" s="211">
        <v>0.000734</v>
      </c>
    </row>
    <row r="208" spans="1:6" ht="15">
      <c r="A208" s="211" t="s">
        <v>961</v>
      </c>
      <c r="B208" s="211">
        <v>1.37</v>
      </c>
      <c r="C208" s="211" t="s">
        <v>864</v>
      </c>
      <c r="D208" s="247"/>
      <c r="F208" s="247"/>
    </row>
    <row r="209" spans="1:9" ht="15">
      <c r="A209" s="211" t="s">
        <v>962</v>
      </c>
      <c r="B209" s="211">
        <v>1.46</v>
      </c>
      <c r="C209" s="211" t="s">
        <v>864</v>
      </c>
      <c r="H209" s="211">
        <f>B201*B203</f>
        <v>0.7904</v>
      </c>
      <c r="I209" s="211" t="s">
        <v>820</v>
      </c>
    </row>
    <row r="210" spans="1:3" ht="15">
      <c r="A210" s="211" t="s">
        <v>963</v>
      </c>
      <c r="B210" s="295">
        <v>20.1</v>
      </c>
      <c r="C210" s="211" t="s">
        <v>864</v>
      </c>
    </row>
    <row r="211" spans="1:6" ht="15">
      <c r="A211" s="211" t="s">
        <v>964</v>
      </c>
      <c r="B211" s="211">
        <v>0.86</v>
      </c>
      <c r="C211" s="211" t="s">
        <v>864</v>
      </c>
      <c r="D211" s="247"/>
      <c r="F211" s="247"/>
    </row>
    <row r="212" spans="1:6" ht="15">
      <c r="A212" s="211" t="s">
        <v>965</v>
      </c>
      <c r="B212" s="211">
        <v>0.87</v>
      </c>
      <c r="C212" s="211" t="s">
        <v>864</v>
      </c>
      <c r="F212" s="295"/>
    </row>
    <row r="213" spans="1:6" ht="15">
      <c r="A213" s="211" t="s">
        <v>966</v>
      </c>
      <c r="B213" s="211">
        <v>10.4</v>
      </c>
      <c r="C213" s="211" t="s">
        <v>864</v>
      </c>
      <c r="F213" s="295"/>
    </row>
    <row r="214" spans="1:6" ht="15">
      <c r="A214" s="211" t="s">
        <v>967</v>
      </c>
      <c r="B214" s="211">
        <f>B204*B211</f>
        <v>4.986795999999999</v>
      </c>
      <c r="F214" s="247"/>
    </row>
    <row r="215" spans="1:8" ht="15">
      <c r="A215" s="211" t="s">
        <v>968</v>
      </c>
      <c r="B215" s="211">
        <f>B204*B212</f>
        <v>5.044782</v>
      </c>
      <c r="H215" s="247"/>
    </row>
    <row r="216" spans="1:8" ht="15">
      <c r="A216" s="211" t="s">
        <v>969</v>
      </c>
      <c r="B216" s="211">
        <f>B204*B213</f>
        <v>60.30544</v>
      </c>
      <c r="H216" s="247"/>
    </row>
    <row r="217" spans="1:8" ht="15">
      <c r="A217" s="294" t="s">
        <v>970</v>
      </c>
      <c r="B217" s="211">
        <f>$H$151*B208</f>
        <v>0</v>
      </c>
      <c r="C217" s="211" t="s">
        <v>971</v>
      </c>
      <c r="D217" s="211">
        <f>$H$151*B209</f>
        <v>0</v>
      </c>
      <c r="H217" s="247"/>
    </row>
    <row r="218" spans="1:11" ht="15">
      <c r="A218" s="294" t="s">
        <v>972</v>
      </c>
      <c r="B218" s="211">
        <f>B214+B217</f>
        <v>4.986795999999999</v>
      </c>
      <c r="C218" s="211" t="s">
        <v>971</v>
      </c>
      <c r="D218" s="211">
        <f>D214+D217</f>
        <v>0</v>
      </c>
      <c r="I218" s="247"/>
      <c r="K218" s="247"/>
    </row>
    <row r="219" spans="1:11" ht="15">
      <c r="A219" s="294"/>
      <c r="E219" s="211" t="s">
        <v>973</v>
      </c>
      <c r="I219" s="247"/>
      <c r="K219" s="247"/>
    </row>
    <row r="220" spans="1:11" ht="15">
      <c r="A220" s="296" t="s">
        <v>974</v>
      </c>
      <c r="B220" s="247"/>
      <c r="E220" s="211" t="s">
        <v>973</v>
      </c>
      <c r="F220" s="211">
        <f>$H$151*B210</f>
        <v>0</v>
      </c>
      <c r="I220" s="247"/>
      <c r="K220" s="247"/>
    </row>
    <row r="221" spans="1:11" ht="15">
      <c r="A221" s="247" t="s">
        <v>975</v>
      </c>
      <c r="B221" s="247">
        <v>50</v>
      </c>
      <c r="C221" s="247" t="s">
        <v>976</v>
      </c>
      <c r="D221" s="247"/>
      <c r="F221" s="211">
        <f>F217+F220</f>
        <v>0</v>
      </c>
      <c r="I221" s="247"/>
      <c r="K221" s="247"/>
    </row>
    <row r="222" spans="1:11" ht="15">
      <c r="A222" s="247" t="s">
        <v>977</v>
      </c>
      <c r="B222" s="247">
        <f>B221*I99</f>
        <v>22.6846185</v>
      </c>
      <c r="C222" s="247" t="s">
        <v>976</v>
      </c>
      <c r="D222" s="247"/>
      <c r="I222" s="247"/>
      <c r="K222" s="247"/>
    </row>
    <row r="223" spans="1:11" ht="15">
      <c r="A223" s="247" t="s">
        <v>978</v>
      </c>
      <c r="B223" s="247" t="s">
        <v>979</v>
      </c>
      <c r="C223" s="247"/>
      <c r="D223" s="247"/>
      <c r="E223" s="247"/>
      <c r="I223" s="247"/>
      <c r="K223" s="247"/>
    </row>
    <row r="224" spans="1:6" ht="15">
      <c r="A224" s="247" t="s">
        <v>980</v>
      </c>
      <c r="B224" s="247">
        <v>101.5</v>
      </c>
      <c r="C224" s="247" t="s">
        <v>864</v>
      </c>
      <c r="D224" s="247"/>
      <c r="E224" s="247"/>
      <c r="F224" s="247"/>
    </row>
    <row r="225" spans="1:6" ht="15">
      <c r="A225" s="247" t="s">
        <v>981</v>
      </c>
      <c r="B225" s="247">
        <v>3.48</v>
      </c>
      <c r="C225" s="247"/>
      <c r="D225" s="247"/>
      <c r="E225" s="247"/>
      <c r="F225" s="247"/>
    </row>
    <row r="226" spans="1:7" ht="15">
      <c r="A226" s="247" t="s">
        <v>981</v>
      </c>
      <c r="B226" s="247"/>
      <c r="C226" s="247"/>
      <c r="D226" s="247"/>
      <c r="E226" s="247"/>
      <c r="F226" s="247"/>
      <c r="G226" s="211" t="s">
        <v>867</v>
      </c>
    </row>
    <row r="227" spans="1:11" ht="15">
      <c r="A227" s="247" t="s">
        <v>982</v>
      </c>
      <c r="B227" s="247">
        <f>B221/B218</f>
        <v>10.026477922898794</v>
      </c>
      <c r="C227" s="247"/>
      <c r="D227" s="297"/>
      <c r="E227" s="247"/>
      <c r="F227" s="247"/>
      <c r="G227" s="211" t="s">
        <v>867</v>
      </c>
      <c r="K227" s="294"/>
    </row>
    <row r="228" spans="1:11" ht="15">
      <c r="A228" s="282" t="s">
        <v>430</v>
      </c>
      <c r="B228" s="247"/>
      <c r="C228" s="247"/>
      <c r="D228" s="247"/>
      <c r="E228" s="247"/>
      <c r="F228" s="247"/>
      <c r="K228" s="294"/>
    </row>
    <row r="229" spans="1:6" ht="15">
      <c r="A229" s="247" t="s">
        <v>982</v>
      </c>
      <c r="B229" s="297">
        <f>B227</f>
        <v>10.026477922898794</v>
      </c>
      <c r="C229" s="247"/>
      <c r="D229" s="247"/>
      <c r="E229" s="247"/>
      <c r="F229" s="247"/>
    </row>
    <row r="230" spans="1:7" ht="15">
      <c r="A230" s="247" t="s">
        <v>983</v>
      </c>
      <c r="B230" s="247"/>
      <c r="C230" s="247"/>
      <c r="D230" s="247"/>
      <c r="E230" s="247"/>
      <c r="F230" s="247"/>
      <c r="G230" s="247"/>
    </row>
    <row r="231" spans="1:18" ht="15">
      <c r="A231" s="247" t="s">
        <v>984</v>
      </c>
      <c r="B231" s="247">
        <v>130</v>
      </c>
      <c r="C231" s="247"/>
      <c r="D231" s="247"/>
      <c r="E231" s="247"/>
      <c r="F231" s="247"/>
      <c r="G231" s="247"/>
      <c r="H231" s="247"/>
      <c r="I231" s="247"/>
      <c r="J231" s="247"/>
      <c r="K231" s="247"/>
      <c r="L231" s="247"/>
      <c r="M231" s="247"/>
      <c r="N231" s="247"/>
      <c r="O231" s="247"/>
      <c r="P231" s="247"/>
      <c r="Q231" s="247"/>
      <c r="R231" s="247"/>
    </row>
    <row r="232" spans="1:18" ht="15">
      <c r="A232" s="247" t="s">
        <v>985</v>
      </c>
      <c r="B232" s="247">
        <v>6.7</v>
      </c>
      <c r="C232" s="247"/>
      <c r="D232" s="247"/>
      <c r="E232" s="247"/>
      <c r="F232" s="247"/>
      <c r="G232" s="247"/>
      <c r="H232" s="247"/>
      <c r="I232" s="247"/>
      <c r="J232" s="247"/>
      <c r="K232" s="247"/>
      <c r="L232" s="247"/>
      <c r="M232" s="247"/>
      <c r="N232" s="247"/>
      <c r="O232" s="247"/>
      <c r="P232" s="247"/>
      <c r="Q232" s="247"/>
      <c r="R232" s="247"/>
    </row>
    <row r="233" spans="1:18" ht="15">
      <c r="A233" s="247" t="s">
        <v>986</v>
      </c>
      <c r="B233" s="247">
        <v>6.7</v>
      </c>
      <c r="C233" s="247"/>
      <c r="D233" s="247"/>
      <c r="E233" s="247"/>
      <c r="F233" s="247"/>
      <c r="G233" s="247"/>
      <c r="H233" s="247"/>
      <c r="I233" s="247"/>
      <c r="J233" s="247"/>
      <c r="K233" s="247"/>
      <c r="L233" s="247"/>
      <c r="M233" s="247"/>
      <c r="N233" s="247"/>
      <c r="O233" s="247"/>
      <c r="P233" s="247"/>
      <c r="Q233" s="247"/>
      <c r="R233" s="247"/>
    </row>
    <row r="234" spans="1:18" ht="15">
      <c r="A234" s="282" t="s">
        <v>987</v>
      </c>
      <c r="B234" s="247"/>
      <c r="C234" s="247"/>
      <c r="D234" s="247"/>
      <c r="E234" s="247"/>
      <c r="F234" s="247"/>
      <c r="G234" s="247"/>
      <c r="H234" s="247"/>
      <c r="I234" s="247"/>
      <c r="J234" s="247"/>
      <c r="K234" s="247"/>
      <c r="L234" s="247"/>
      <c r="M234" s="247"/>
      <c r="N234" s="247"/>
      <c r="O234" s="247"/>
      <c r="P234" s="247"/>
      <c r="Q234" s="247"/>
      <c r="R234" s="247"/>
    </row>
    <row r="235" spans="1:18" ht="15">
      <c r="A235" s="247" t="s">
        <v>988</v>
      </c>
      <c r="B235" s="247">
        <f>B218-B221</f>
        <v>-45.013204</v>
      </c>
      <c r="C235" s="247"/>
      <c r="D235" s="247"/>
      <c r="E235" s="247"/>
      <c r="F235" s="247"/>
      <c r="G235" s="247"/>
      <c r="H235" s="247"/>
      <c r="I235" s="247"/>
      <c r="J235" s="247"/>
      <c r="K235" s="247"/>
      <c r="L235" s="247"/>
      <c r="M235" s="247"/>
      <c r="N235" s="247"/>
      <c r="O235" s="247"/>
      <c r="P235" s="247"/>
      <c r="Q235" s="247"/>
      <c r="R235" s="247"/>
    </row>
    <row r="236" spans="1:18" ht="15">
      <c r="A236" s="247" t="s">
        <v>982</v>
      </c>
      <c r="B236" s="247">
        <f>B235/B218</f>
        <v>-9.026477922898794</v>
      </c>
      <c r="C236" s="297">
        <f>B236</f>
        <v>-9.026477922898794</v>
      </c>
      <c r="D236" s="247"/>
      <c r="E236" s="247"/>
      <c r="F236" s="247"/>
      <c r="G236" s="247"/>
      <c r="H236" s="247"/>
      <c r="I236" s="247"/>
      <c r="J236" s="247"/>
      <c r="K236" s="247"/>
      <c r="L236" s="247"/>
      <c r="M236" s="247"/>
      <c r="N236" s="247"/>
      <c r="O236" s="247"/>
      <c r="P236" s="247"/>
      <c r="Q236" s="247"/>
      <c r="R236" s="247"/>
    </row>
    <row r="237" spans="1:18" ht="15">
      <c r="A237" s="247" t="s">
        <v>989</v>
      </c>
      <c r="B237" s="247" t="s">
        <v>990</v>
      </c>
      <c r="C237" s="247"/>
      <c r="D237" s="247"/>
      <c r="E237" s="247"/>
      <c r="F237" s="247"/>
      <c r="G237" s="247"/>
      <c r="H237" s="247"/>
      <c r="I237" s="247"/>
      <c r="J237" s="247"/>
      <c r="K237" s="247"/>
      <c r="L237" s="247"/>
      <c r="M237" s="247"/>
      <c r="N237" s="247"/>
      <c r="O237" s="247"/>
      <c r="P237" s="247"/>
      <c r="Q237" s="247"/>
      <c r="R237" s="247"/>
    </row>
    <row r="238" spans="1:18" ht="15">
      <c r="A238" s="247" t="s">
        <v>905</v>
      </c>
      <c r="B238" s="247">
        <f>B155</f>
        <v>1.37</v>
      </c>
      <c r="C238" s="247" t="s">
        <v>864</v>
      </c>
      <c r="D238" s="247"/>
      <c r="E238" s="247"/>
      <c r="F238" s="247"/>
      <c r="G238" s="247"/>
      <c r="H238" s="247"/>
      <c r="I238" s="247"/>
      <c r="J238" s="247"/>
      <c r="K238" s="247"/>
      <c r="L238" s="247"/>
      <c r="M238" s="247"/>
      <c r="N238" s="247"/>
      <c r="O238" s="247"/>
      <c r="P238" s="247"/>
      <c r="Q238" s="247"/>
      <c r="R238" s="247"/>
    </row>
    <row r="239" spans="1:18" ht="15">
      <c r="A239" s="247" t="s">
        <v>906</v>
      </c>
      <c r="B239" s="247">
        <f>B156</f>
        <v>1.46</v>
      </c>
      <c r="C239" s="247" t="s">
        <v>864</v>
      </c>
      <c r="D239" s="247"/>
      <c r="E239" s="247"/>
      <c r="F239" s="247"/>
      <c r="G239" s="247"/>
      <c r="H239" s="247"/>
      <c r="I239" s="247"/>
      <c r="J239" s="247"/>
      <c r="K239" s="247"/>
      <c r="L239" s="247"/>
      <c r="M239" s="247"/>
      <c r="N239" s="247"/>
      <c r="O239" s="247"/>
      <c r="P239" s="247"/>
      <c r="Q239" s="247"/>
      <c r="R239" s="247"/>
    </row>
    <row r="240" spans="1:18" ht="15">
      <c r="A240" s="247" t="s">
        <v>907</v>
      </c>
      <c r="B240" s="255">
        <f>B157</f>
        <v>20.1</v>
      </c>
      <c r="C240" s="247" t="s">
        <v>864</v>
      </c>
      <c r="D240" s="247"/>
      <c r="E240" s="247"/>
      <c r="F240" s="247"/>
      <c r="G240" s="247"/>
      <c r="H240" s="247"/>
      <c r="I240" s="247"/>
      <c r="J240" s="247"/>
      <c r="K240" s="247"/>
      <c r="L240" s="247"/>
      <c r="M240" s="247"/>
      <c r="N240" s="247"/>
      <c r="O240" s="247"/>
      <c r="P240" s="247"/>
      <c r="Q240" s="247"/>
      <c r="R240" s="247"/>
    </row>
    <row r="241" spans="1:18" ht="15">
      <c r="A241" s="247"/>
      <c r="B241" s="247"/>
      <c r="C241" s="247"/>
      <c r="D241" s="247"/>
      <c r="E241" s="247"/>
      <c r="F241" s="255"/>
      <c r="G241" s="247"/>
      <c r="H241" s="247"/>
      <c r="I241" s="247"/>
      <c r="J241" s="247"/>
      <c r="K241" s="247"/>
      <c r="L241" s="247"/>
      <c r="M241" s="247"/>
      <c r="N241" s="247"/>
      <c r="O241" s="247"/>
      <c r="P241" s="247"/>
      <c r="Q241" s="247"/>
      <c r="R241" s="247"/>
    </row>
    <row r="242" spans="1:18" ht="15">
      <c r="A242" s="247"/>
      <c r="B242" s="247"/>
      <c r="C242" s="247"/>
      <c r="D242" s="247"/>
      <c r="E242" s="247"/>
      <c r="F242" s="247"/>
      <c r="G242" s="247"/>
      <c r="H242" s="247"/>
      <c r="I242" s="247"/>
      <c r="J242" s="247"/>
      <c r="K242" s="247"/>
      <c r="L242" s="247"/>
      <c r="M242" s="247"/>
      <c r="N242" s="247"/>
      <c r="O242" s="247"/>
      <c r="P242" s="247"/>
      <c r="Q242" s="247"/>
      <c r="R242" s="247"/>
    </row>
    <row r="243" spans="1:18" ht="15">
      <c r="A243" s="246" t="s">
        <v>991</v>
      </c>
      <c r="B243" s="247"/>
      <c r="C243" s="247"/>
      <c r="D243" s="247"/>
      <c r="E243" s="247"/>
      <c r="F243" s="247"/>
      <c r="G243" s="247"/>
      <c r="H243" s="247"/>
      <c r="I243" s="247"/>
      <c r="J243" s="247"/>
      <c r="K243" s="247"/>
      <c r="L243" s="247"/>
      <c r="M243" s="247"/>
      <c r="N243" s="247"/>
      <c r="O243" s="247"/>
      <c r="P243" s="247"/>
      <c r="Q243" s="247"/>
      <c r="R243" s="247"/>
    </row>
    <row r="244" spans="1:18" ht="15">
      <c r="A244" s="247" t="s">
        <v>992</v>
      </c>
      <c r="B244" s="247">
        <v>4.49</v>
      </c>
      <c r="C244" s="247"/>
      <c r="D244" s="247"/>
      <c r="E244" s="247"/>
      <c r="F244" s="247"/>
      <c r="G244" s="247"/>
      <c r="H244" s="247"/>
      <c r="I244" s="247"/>
      <c r="J244" s="247"/>
      <c r="K244" s="247"/>
      <c r="L244" s="247"/>
      <c r="M244" s="247"/>
      <c r="N244" s="247"/>
      <c r="O244" s="247"/>
      <c r="P244" s="247"/>
      <c r="Q244" s="247"/>
      <c r="R244" s="247"/>
    </row>
    <row r="245" spans="1:18" ht="15">
      <c r="A245" s="247" t="s">
        <v>993</v>
      </c>
      <c r="B245" s="247">
        <f>B244*B217</f>
        <v>0</v>
      </c>
      <c r="C245" s="247"/>
      <c r="D245" s="247"/>
      <c r="E245" s="247"/>
      <c r="F245" s="247"/>
      <c r="G245" s="247"/>
      <c r="H245" s="247"/>
      <c r="I245" s="247"/>
      <c r="J245" s="247"/>
      <c r="K245" s="247"/>
      <c r="L245" s="247"/>
      <c r="M245" s="247"/>
      <c r="N245" s="247"/>
      <c r="O245" s="247"/>
      <c r="P245" s="247"/>
      <c r="Q245" s="247"/>
      <c r="R245" s="247"/>
    </row>
    <row r="246" spans="1:18" ht="15">
      <c r="A246" s="247" t="s">
        <v>994</v>
      </c>
      <c r="B246" s="298">
        <f>B254*G114</f>
        <v>654.803852478271</v>
      </c>
      <c r="C246" s="247"/>
      <c r="D246" s="247"/>
      <c r="E246" s="247"/>
      <c r="F246" s="247"/>
      <c r="G246" s="247"/>
      <c r="H246" s="247"/>
      <c r="I246" s="247"/>
      <c r="J246" s="247"/>
      <c r="K246" s="247"/>
      <c r="L246" s="247"/>
      <c r="M246" s="247"/>
      <c r="N246" s="247"/>
      <c r="O246" s="247"/>
      <c r="P246" s="247"/>
      <c r="Q246" s="247"/>
      <c r="R246" s="247"/>
    </row>
    <row r="247" spans="1:18" ht="15">
      <c r="A247" s="247" t="s">
        <v>995</v>
      </c>
      <c r="B247" s="247">
        <f>B217*B211</f>
        <v>0</v>
      </c>
      <c r="C247" s="247"/>
      <c r="D247" s="247"/>
      <c r="E247" s="247"/>
      <c r="F247" s="247"/>
      <c r="G247" s="247"/>
      <c r="H247" s="247"/>
      <c r="I247" s="247"/>
      <c r="J247" s="247"/>
      <c r="K247" s="247"/>
      <c r="L247" s="247"/>
      <c r="M247" s="247"/>
      <c r="N247" s="247"/>
      <c r="O247" s="247"/>
      <c r="P247" s="247"/>
      <c r="Q247" s="247"/>
      <c r="R247" s="247"/>
    </row>
    <row r="248" spans="1:18" ht="15">
      <c r="A248" s="247" t="s">
        <v>996</v>
      </c>
      <c r="B248" s="247">
        <f>1+0.5+1+1+0.75+2+0.5+0.5+1.25+1.25+1.25+1.25+1.5+1+1+1.5+1+0.5+0.5+0.5+0.5+1+0.5+1+0.5+0.25+0.75+0.5+0.25+0.25+0.25+0.25+1+1+1+1+1+1.25+1+1+0.25+0.5+0.5+0.25+1+0.5+1.5+1.5+1.5+0.5+0.25+1.25+1+1.5+6.75+1.5+1.5</f>
        <v>55.75</v>
      </c>
      <c r="C248" s="247"/>
      <c r="D248" s="247"/>
      <c r="E248" s="247"/>
      <c r="F248" s="247"/>
      <c r="G248" s="247"/>
      <c r="H248" s="247"/>
      <c r="I248" s="247"/>
      <c r="J248" s="247"/>
      <c r="K248" s="247"/>
      <c r="L248" s="247"/>
      <c r="M248" s="247"/>
      <c r="N248" s="247"/>
      <c r="O248" s="247"/>
      <c r="P248" s="247"/>
      <c r="Q248" s="247"/>
      <c r="R248" s="247"/>
    </row>
    <row r="249" spans="1:18" ht="15">
      <c r="A249" s="247" t="s">
        <v>997</v>
      </c>
      <c r="B249" s="247">
        <v>1.5</v>
      </c>
      <c r="C249" s="247" t="s">
        <v>829</v>
      </c>
      <c r="D249" s="247">
        <v>500</v>
      </c>
      <c r="E249" s="247"/>
      <c r="F249" s="247"/>
      <c r="G249" s="247"/>
      <c r="H249" s="247"/>
      <c r="I249" s="247"/>
      <c r="J249" s="247"/>
      <c r="K249" s="247"/>
      <c r="L249" s="247"/>
      <c r="M249" s="247"/>
      <c r="N249" s="247"/>
      <c r="O249" s="247"/>
      <c r="P249" s="247"/>
      <c r="Q249" s="247"/>
      <c r="R249" s="247"/>
    </row>
    <row r="250" spans="1:18" ht="15">
      <c r="A250" s="247" t="s">
        <v>998</v>
      </c>
      <c r="B250" s="247">
        <f>B249/D249</f>
        <v>0.003</v>
      </c>
      <c r="C250" s="247"/>
      <c r="D250" s="247"/>
      <c r="E250" s="247"/>
      <c r="F250" s="247"/>
      <c r="G250" s="247"/>
      <c r="H250" s="247"/>
      <c r="I250" s="247"/>
      <c r="J250" s="247"/>
      <c r="K250" s="247"/>
      <c r="L250" s="247"/>
      <c r="M250" s="247"/>
      <c r="N250" s="247"/>
      <c r="O250" s="247"/>
      <c r="P250" s="247"/>
      <c r="Q250" s="247"/>
      <c r="R250" s="247"/>
    </row>
    <row r="251" spans="1:18" ht="15">
      <c r="A251" s="247" t="s">
        <v>999</v>
      </c>
      <c r="B251" s="247">
        <f>B248/B250</f>
        <v>18583.333333333332</v>
      </c>
      <c r="C251" s="247"/>
      <c r="D251" s="247"/>
      <c r="E251" s="247" t="s">
        <v>854</v>
      </c>
      <c r="F251" s="247"/>
      <c r="G251" s="247"/>
      <c r="H251" s="247"/>
      <c r="I251" s="247"/>
      <c r="J251" s="247"/>
      <c r="K251" s="247"/>
      <c r="L251" s="247"/>
      <c r="M251" s="247"/>
      <c r="N251" s="247"/>
      <c r="O251" s="247"/>
      <c r="P251" s="247"/>
      <c r="Q251" s="247"/>
      <c r="R251" s="247"/>
    </row>
    <row r="252" spans="1:18" ht="15">
      <c r="A252" s="247" t="s">
        <v>1000</v>
      </c>
      <c r="B252" s="247">
        <f>B251/G111</f>
        <v>3.5195707070707067</v>
      </c>
      <c r="C252" s="247"/>
      <c r="D252" s="247"/>
      <c r="E252" s="247"/>
      <c r="F252" s="247"/>
      <c r="G252" s="247"/>
      <c r="H252" s="247"/>
      <c r="I252" s="247"/>
      <c r="J252" s="247"/>
      <c r="K252" s="247"/>
      <c r="L252" s="247"/>
      <c r="M252" s="247"/>
      <c r="N252" s="247"/>
      <c r="O252" s="247"/>
      <c r="P252" s="247"/>
      <c r="Q252" s="247"/>
      <c r="R252" s="247"/>
    </row>
    <row r="253" spans="1:18" ht="15">
      <c r="A253" s="247" t="s">
        <v>1001</v>
      </c>
      <c r="B253" s="299">
        <f>B247/B252</f>
        <v>0</v>
      </c>
      <c r="C253" s="247"/>
      <c r="D253" s="247"/>
      <c r="E253" s="247"/>
      <c r="F253" s="247"/>
      <c r="G253" s="247"/>
      <c r="H253" s="247"/>
      <c r="I253" s="247"/>
      <c r="J253" s="247"/>
      <c r="K253" s="247"/>
      <c r="L253" s="247"/>
      <c r="M253" s="247"/>
      <c r="N253" s="247"/>
      <c r="O253" s="247"/>
      <c r="P253" s="247"/>
      <c r="Q253" s="247"/>
      <c r="R253" s="247"/>
    </row>
    <row r="254" spans="1:18" ht="15">
      <c r="A254" s="247" t="s">
        <v>1002</v>
      </c>
      <c r="B254" s="247">
        <f>B252/B211</f>
        <v>4.092524077989194</v>
      </c>
      <c r="C254" s="247"/>
      <c r="D254" s="247"/>
      <c r="E254" s="247"/>
      <c r="F254" s="247"/>
      <c r="G254" s="247"/>
      <c r="H254" s="247"/>
      <c r="I254" s="247"/>
      <c r="J254" s="247"/>
      <c r="K254" s="247"/>
      <c r="L254" s="247"/>
      <c r="M254" s="247"/>
      <c r="N254" s="247"/>
      <c r="O254" s="247"/>
      <c r="P254" s="247"/>
      <c r="Q254" s="247"/>
      <c r="R254" s="247"/>
    </row>
    <row r="255" spans="1:18" ht="15">
      <c r="A255" s="247" t="s">
        <v>1003</v>
      </c>
      <c r="B255" s="255">
        <f>B254*B244</f>
        <v>18.375433110171482</v>
      </c>
      <c r="C255" s="247"/>
      <c r="D255" s="247"/>
      <c r="E255" s="247"/>
      <c r="F255" s="247"/>
      <c r="G255" s="247"/>
      <c r="H255" s="247"/>
      <c r="I255" s="247"/>
      <c r="J255" s="247"/>
      <c r="K255" s="247"/>
      <c r="L255" s="247"/>
      <c r="M255" s="247"/>
      <c r="N255" s="247"/>
      <c r="O255" s="247"/>
      <c r="P255" s="247"/>
      <c r="Q255" s="247"/>
      <c r="R255" s="247"/>
    </row>
    <row r="256" spans="1:18" ht="15">
      <c r="A256" s="286" t="s">
        <v>1004</v>
      </c>
      <c r="B256" s="255">
        <f>B255*G114</f>
        <v>2940.069297627437</v>
      </c>
      <c r="C256" s="247"/>
      <c r="D256" s="247"/>
      <c r="E256" s="247"/>
      <c r="F256" s="247"/>
      <c r="G256" s="247"/>
      <c r="H256" s="247"/>
      <c r="I256" s="247"/>
      <c r="J256" s="247"/>
      <c r="K256" s="247"/>
      <c r="L256" s="247"/>
      <c r="M256" s="247"/>
      <c r="N256" s="247"/>
      <c r="O256" s="247"/>
      <c r="P256" s="247"/>
      <c r="Q256" s="247"/>
      <c r="R256" s="247"/>
    </row>
    <row r="257" spans="1:18" ht="15">
      <c r="A257" s="247" t="s">
        <v>1005</v>
      </c>
      <c r="B257" s="247">
        <v>3.3</v>
      </c>
      <c r="C257" s="300" t="s">
        <v>1006</v>
      </c>
      <c r="D257" s="247"/>
      <c r="E257" s="247"/>
      <c r="F257" s="247"/>
      <c r="G257" s="247"/>
      <c r="H257" s="247"/>
      <c r="I257" s="247"/>
      <c r="J257" s="247"/>
      <c r="K257" s="247"/>
      <c r="L257" s="247"/>
      <c r="M257" s="247"/>
      <c r="N257" s="247"/>
      <c r="O257" s="247"/>
      <c r="P257" s="247"/>
      <c r="Q257" s="247"/>
      <c r="R257" s="247"/>
    </row>
    <row r="258" spans="1:18" ht="15">
      <c r="A258" s="247" t="s">
        <v>1007</v>
      </c>
      <c r="B258" s="247">
        <v>2.835</v>
      </c>
      <c r="C258" s="300" t="s">
        <v>1008</v>
      </c>
      <c r="D258" s="247"/>
      <c r="E258" s="247"/>
      <c r="F258" s="247"/>
      <c r="G258" s="247"/>
      <c r="H258" s="247"/>
      <c r="I258" s="247"/>
      <c r="J258" s="247"/>
      <c r="K258" s="247"/>
      <c r="L258" s="247"/>
      <c r="M258" s="247"/>
      <c r="N258" s="247"/>
      <c r="O258" s="247"/>
      <c r="P258" s="247"/>
      <c r="Q258" s="247"/>
      <c r="R258" s="247"/>
    </row>
    <row r="259" spans="1:18" ht="15">
      <c r="A259" s="301" t="s">
        <v>1009</v>
      </c>
      <c r="B259" s="247">
        <f>B257*B258</f>
        <v>9.3555</v>
      </c>
      <c r="C259" s="247"/>
      <c r="D259" s="247"/>
      <c r="E259" s="247"/>
      <c r="F259" s="247"/>
      <c r="G259" s="247"/>
      <c r="H259" s="247"/>
      <c r="I259" s="247"/>
      <c r="J259" s="247"/>
      <c r="K259" s="247"/>
      <c r="L259" s="247"/>
      <c r="M259" s="247"/>
      <c r="N259" s="247"/>
      <c r="O259" s="247"/>
      <c r="P259" s="247"/>
      <c r="Q259" s="247"/>
      <c r="R259" s="247"/>
    </row>
    <row r="260" spans="1:18" ht="15.75">
      <c r="A260" s="302" t="s">
        <v>1010</v>
      </c>
      <c r="B260" s="247">
        <f>B259*B246</f>
        <v>6126.017441860464</v>
      </c>
      <c r="C260" s="247"/>
      <c r="D260" s="247"/>
      <c r="E260" s="247"/>
      <c r="F260" s="247"/>
      <c r="G260" s="247"/>
      <c r="H260" s="247"/>
      <c r="I260" s="247"/>
      <c r="J260" s="247"/>
      <c r="K260" s="247"/>
      <c r="L260" s="247"/>
      <c r="M260" s="247"/>
      <c r="N260" s="247"/>
      <c r="O260" s="247"/>
      <c r="P260" s="247"/>
      <c r="Q260" s="247"/>
      <c r="R260" s="247"/>
    </row>
    <row r="261" spans="1:18" ht="15">
      <c r="A261" s="301" t="s">
        <v>1011</v>
      </c>
      <c r="B261" s="247">
        <v>44.4</v>
      </c>
      <c r="C261" s="247" t="s">
        <v>1012</v>
      </c>
      <c r="D261" s="247"/>
      <c r="E261" s="247"/>
      <c r="F261" s="247"/>
      <c r="G261" s="247"/>
      <c r="H261" s="247"/>
      <c r="I261" s="247"/>
      <c r="J261" s="247"/>
      <c r="K261" s="247"/>
      <c r="L261" s="247"/>
      <c r="M261" s="247"/>
      <c r="N261" s="247"/>
      <c r="O261" s="247"/>
      <c r="P261" s="247"/>
      <c r="Q261" s="247"/>
      <c r="R261" s="247"/>
    </row>
    <row r="262" spans="1:18" ht="15">
      <c r="A262" s="301" t="s">
        <v>1013</v>
      </c>
      <c r="B262" s="211">
        <v>3.7854118</v>
      </c>
      <c r="C262" s="247" t="s">
        <v>1014</v>
      </c>
      <c r="D262" s="247"/>
      <c r="E262" s="247"/>
      <c r="F262" s="247"/>
      <c r="G262" s="247"/>
      <c r="H262" s="247"/>
      <c r="I262" s="247"/>
      <c r="J262" s="247"/>
      <c r="K262" s="247"/>
      <c r="L262" s="247"/>
      <c r="M262" s="247"/>
      <c r="N262" s="247"/>
      <c r="O262" s="247"/>
      <c r="P262" s="247"/>
      <c r="Q262" s="247"/>
      <c r="R262" s="247"/>
    </row>
    <row r="263" spans="1:18" ht="15">
      <c r="A263" s="301" t="s">
        <v>1015</v>
      </c>
      <c r="B263" s="247">
        <f>B262*B246</f>
        <v>2478.7022298567063</v>
      </c>
      <c r="C263" s="247"/>
      <c r="D263" s="247"/>
      <c r="E263" s="247"/>
      <c r="F263" s="247"/>
      <c r="G263" s="247"/>
      <c r="H263" s="247"/>
      <c r="I263" s="247"/>
      <c r="J263" s="247"/>
      <c r="K263" s="247"/>
      <c r="L263" s="247"/>
      <c r="M263" s="247"/>
      <c r="N263" s="247"/>
      <c r="O263" s="247"/>
      <c r="P263" s="247"/>
      <c r="Q263" s="247"/>
      <c r="R263" s="247"/>
    </row>
    <row r="264" spans="1:18" ht="15">
      <c r="A264" s="301" t="s">
        <v>723</v>
      </c>
      <c r="B264" s="247">
        <f>B261*B263</f>
        <v>110054.37900563775</v>
      </c>
      <c r="C264" s="247"/>
      <c r="D264" s="247"/>
      <c r="E264" s="247"/>
      <c r="F264" s="247"/>
      <c r="G264" s="247"/>
      <c r="H264" s="247"/>
      <c r="I264" s="247"/>
      <c r="J264" s="247"/>
      <c r="K264" s="247"/>
      <c r="L264" s="247"/>
      <c r="M264" s="247"/>
      <c r="N264" s="247"/>
      <c r="O264" s="247"/>
      <c r="P264" s="247"/>
      <c r="Q264" s="247"/>
      <c r="R264" s="247"/>
    </row>
    <row r="265" spans="1:18" ht="15">
      <c r="A265" s="301" t="s">
        <v>1016</v>
      </c>
      <c r="B265" s="247">
        <f>B252*G114</f>
        <v>563.131313131313</v>
      </c>
      <c r="C265" s="247"/>
      <c r="D265" s="247"/>
      <c r="E265" s="247"/>
      <c r="F265" s="247"/>
      <c r="G265" s="247"/>
      <c r="H265" s="247"/>
      <c r="I265" s="247"/>
      <c r="J265" s="247"/>
      <c r="K265" s="247"/>
      <c r="L265" s="247"/>
      <c r="M265" s="247"/>
      <c r="N265" s="247"/>
      <c r="O265" s="247"/>
      <c r="P265" s="247"/>
      <c r="Q265" s="247"/>
      <c r="R265" s="247"/>
    </row>
    <row r="266" spans="1:18" ht="15">
      <c r="A266" s="247" t="s">
        <v>1017</v>
      </c>
      <c r="B266" s="247">
        <f>B265*B219</f>
        <v>0</v>
      </c>
      <c r="C266" s="247"/>
      <c r="D266" s="247"/>
      <c r="E266" s="247"/>
      <c r="F266" s="247"/>
      <c r="G266" s="247"/>
      <c r="H266" s="247"/>
      <c r="I266" s="247"/>
      <c r="J266" s="247"/>
      <c r="K266" s="247"/>
      <c r="L266" s="247"/>
      <c r="M266" s="247"/>
      <c r="N266" s="247"/>
      <c r="O266" s="247"/>
      <c r="P266" s="247"/>
      <c r="Q266" s="247"/>
      <c r="R266" s="247"/>
    </row>
    <row r="267" spans="1:18" ht="15">
      <c r="A267" s="247" t="s">
        <v>1018</v>
      </c>
      <c r="B267" s="247">
        <f>B266/G110</f>
        <v>0</v>
      </c>
      <c r="C267" s="247"/>
      <c r="D267" s="247"/>
      <c r="E267" s="247"/>
      <c r="F267" s="247"/>
      <c r="G267" s="247"/>
      <c r="H267" s="247"/>
      <c r="I267" s="247"/>
      <c r="J267" s="247"/>
      <c r="K267" s="247"/>
      <c r="L267" s="247"/>
      <c r="M267" s="247"/>
      <c r="N267" s="247"/>
      <c r="O267" s="247"/>
      <c r="P267" s="247"/>
      <c r="Q267" s="247"/>
      <c r="R267" s="247"/>
    </row>
    <row r="268" spans="1:18" ht="15">
      <c r="A268" s="246" t="s">
        <v>1019</v>
      </c>
      <c r="B268" s="247"/>
      <c r="C268" s="247"/>
      <c r="D268" s="247"/>
      <c r="E268" s="247"/>
      <c r="F268" s="247"/>
      <c r="G268" s="247"/>
      <c r="H268" s="247"/>
      <c r="I268" s="247"/>
      <c r="J268" s="247"/>
      <c r="K268" s="247"/>
      <c r="L268" s="247"/>
      <c r="M268" s="247"/>
      <c r="N268" s="247"/>
      <c r="O268" s="247"/>
      <c r="P268" s="247"/>
      <c r="Q268" s="247"/>
      <c r="R268" s="247"/>
    </row>
    <row r="269" spans="1:18" ht="15">
      <c r="A269" s="247" t="s">
        <v>1020</v>
      </c>
      <c r="B269" s="247">
        <v>650</v>
      </c>
      <c r="C269" s="247"/>
      <c r="D269" s="247"/>
      <c r="E269" s="247"/>
      <c r="F269" s="247"/>
      <c r="G269" s="247"/>
      <c r="H269" s="247"/>
      <c r="I269" s="247"/>
      <c r="J269" s="247"/>
      <c r="K269" s="247"/>
      <c r="L269" s="247"/>
      <c r="M269" s="247"/>
      <c r="N269" s="247"/>
      <c r="O269" s="247"/>
      <c r="P269" s="247"/>
      <c r="Q269" s="247"/>
      <c r="R269" s="247"/>
    </row>
    <row r="270" spans="1:18" ht="15">
      <c r="A270" s="247" t="s">
        <v>1021</v>
      </c>
      <c r="B270" s="247"/>
      <c r="C270" s="247"/>
      <c r="D270" s="247"/>
      <c r="E270" s="247"/>
      <c r="F270" s="247"/>
      <c r="G270" s="247"/>
      <c r="H270" s="247"/>
      <c r="I270" s="247"/>
      <c r="J270" s="247"/>
      <c r="K270" s="247"/>
      <c r="L270" s="247"/>
      <c r="M270" s="247"/>
      <c r="N270" s="247"/>
      <c r="O270" s="247"/>
      <c r="P270" s="247"/>
      <c r="Q270" s="247"/>
      <c r="R270" s="247"/>
    </row>
    <row r="271" spans="1:18" ht="15">
      <c r="A271" s="247" t="s">
        <v>1022</v>
      </c>
      <c r="B271" s="247">
        <v>8</v>
      </c>
      <c r="C271" s="247"/>
      <c r="D271" s="247"/>
      <c r="E271" s="247"/>
      <c r="F271" s="247"/>
      <c r="G271" s="247"/>
      <c r="H271" s="247"/>
      <c r="I271" s="247"/>
      <c r="J271" s="247"/>
      <c r="K271" s="247"/>
      <c r="L271" s="247"/>
      <c r="M271" s="247"/>
      <c r="N271" s="247"/>
      <c r="O271" s="247"/>
      <c r="P271" s="247"/>
      <c r="Q271" s="247"/>
      <c r="R271" s="247"/>
    </row>
    <row r="272" spans="1:18" ht="15">
      <c r="A272" s="247" t="s">
        <v>1023</v>
      </c>
      <c r="B272" s="247">
        <v>170</v>
      </c>
      <c r="C272" s="247"/>
      <c r="D272" s="247"/>
      <c r="E272" s="247"/>
      <c r="F272" s="247"/>
      <c r="G272" s="247"/>
      <c r="H272" s="247"/>
      <c r="I272" s="247"/>
      <c r="J272" s="247"/>
      <c r="K272" s="247"/>
      <c r="L272" s="247"/>
      <c r="M272" s="247"/>
      <c r="N272" s="247"/>
      <c r="O272" s="247"/>
      <c r="P272" s="247"/>
      <c r="Q272" s="247"/>
      <c r="R272" s="247"/>
    </row>
    <row r="273" spans="1:18" ht="15">
      <c r="A273" s="247" t="s">
        <v>1024</v>
      </c>
      <c r="B273" s="247">
        <v>20</v>
      </c>
      <c r="C273" s="247"/>
      <c r="D273" s="247"/>
      <c r="E273" s="247"/>
      <c r="F273" s="247"/>
      <c r="G273" s="247"/>
      <c r="H273" s="247"/>
      <c r="I273" s="247"/>
      <c r="J273" s="247"/>
      <c r="K273" s="247"/>
      <c r="L273" s="247"/>
      <c r="M273" s="247"/>
      <c r="N273" s="247"/>
      <c r="O273" s="247"/>
      <c r="P273" s="247"/>
      <c r="Q273" s="247"/>
      <c r="R273" s="247"/>
    </row>
    <row r="274" spans="1:18" ht="15">
      <c r="A274" s="247" t="s">
        <v>1025</v>
      </c>
      <c r="B274" s="247">
        <v>63</v>
      </c>
      <c r="C274" s="247" t="s">
        <v>1026</v>
      </c>
      <c r="D274" s="247"/>
      <c r="E274" s="247"/>
      <c r="F274" s="247"/>
      <c r="G274" s="247"/>
      <c r="H274" s="247"/>
      <c r="I274" s="247"/>
      <c r="J274" s="247"/>
      <c r="K274" s="247"/>
      <c r="L274" s="247"/>
      <c r="M274" s="247"/>
      <c r="N274" s="247"/>
      <c r="O274" s="247"/>
      <c r="P274" s="247"/>
      <c r="Q274" s="247"/>
      <c r="R274" s="247"/>
    </row>
    <row r="275" spans="1:18" ht="15">
      <c r="A275" s="247" t="s">
        <v>1027</v>
      </c>
      <c r="B275" s="247">
        <f>B272/B273</f>
        <v>8.5</v>
      </c>
      <c r="C275" s="247"/>
      <c r="D275" s="247"/>
      <c r="E275" s="247"/>
      <c r="F275" s="247"/>
      <c r="G275" s="247"/>
      <c r="H275" s="247"/>
      <c r="I275" s="247"/>
      <c r="J275" s="247"/>
      <c r="K275" s="247"/>
      <c r="L275" s="247"/>
      <c r="M275" s="247"/>
      <c r="N275" s="247"/>
      <c r="O275" s="247"/>
      <c r="P275" s="247"/>
      <c r="Q275" s="247"/>
      <c r="R275" s="247"/>
    </row>
    <row r="276" spans="1:18" ht="15">
      <c r="A276" s="247" t="s">
        <v>1028</v>
      </c>
      <c r="B276" s="247">
        <f>B275*B271</f>
        <v>68</v>
      </c>
      <c r="C276" s="247"/>
      <c r="D276" s="303"/>
      <c r="E276" s="247"/>
      <c r="F276" s="247"/>
      <c r="G276" s="247"/>
      <c r="H276" s="247"/>
      <c r="I276" s="247"/>
      <c r="J276" s="247"/>
      <c r="K276" s="247"/>
      <c r="L276" s="247"/>
      <c r="M276" s="247"/>
      <c r="N276" s="247"/>
      <c r="O276" s="247"/>
      <c r="P276" s="247"/>
      <c r="Q276" s="247"/>
      <c r="R276" s="247"/>
    </row>
    <row r="277" spans="1:18" ht="15">
      <c r="A277" s="247" t="s">
        <v>1029</v>
      </c>
      <c r="B277" s="247">
        <f>B272*B271</f>
        <v>1360</v>
      </c>
      <c r="C277" s="247"/>
      <c r="D277" s="303"/>
      <c r="E277" s="247"/>
      <c r="F277" s="247"/>
      <c r="G277" s="247"/>
      <c r="H277" s="247"/>
      <c r="I277" s="247"/>
      <c r="J277" s="247"/>
      <c r="K277" s="247"/>
      <c r="L277" s="247"/>
      <c r="M277" s="247"/>
      <c r="N277" s="247"/>
      <c r="O277" s="247"/>
      <c r="P277" s="247"/>
      <c r="Q277" s="247"/>
      <c r="R277" s="247"/>
    </row>
    <row r="278" spans="1:18" ht="15">
      <c r="A278" s="247" t="s">
        <v>1030</v>
      </c>
      <c r="B278" s="247">
        <f>B277/G127</f>
        <v>0.00136</v>
      </c>
      <c r="C278" s="247"/>
      <c r="D278" s="303"/>
      <c r="E278" s="247"/>
      <c r="F278" s="247"/>
      <c r="G278" s="247"/>
      <c r="H278" s="247"/>
      <c r="I278" s="247"/>
      <c r="J278" s="247"/>
      <c r="K278" s="247"/>
      <c r="L278" s="247"/>
      <c r="M278" s="247"/>
      <c r="N278" s="247"/>
      <c r="O278" s="247"/>
      <c r="P278" s="247"/>
      <c r="Q278" s="247"/>
      <c r="R278" s="247"/>
    </row>
    <row r="279" spans="1:18" ht="15">
      <c r="A279" s="247" t="s">
        <v>1031</v>
      </c>
      <c r="B279" s="247">
        <v>10</v>
      </c>
      <c r="C279" s="247"/>
      <c r="D279" s="303"/>
      <c r="E279" s="247"/>
      <c r="F279" s="247"/>
      <c r="G279" s="247"/>
      <c r="H279" s="247"/>
      <c r="I279" s="247"/>
      <c r="J279" s="247"/>
      <c r="K279" s="247"/>
      <c r="L279" s="247"/>
      <c r="M279" s="247"/>
      <c r="N279" s="247"/>
      <c r="O279" s="247"/>
      <c r="P279" s="247"/>
      <c r="Q279" s="247"/>
      <c r="R279" s="247"/>
    </row>
    <row r="280" spans="1:18" ht="15">
      <c r="A280" s="247" t="s">
        <v>1032</v>
      </c>
      <c r="B280" s="247">
        <f>B279/B252</f>
        <v>2.8412556053811664</v>
      </c>
      <c r="C280" s="247"/>
      <c r="D280" s="303"/>
      <c r="E280" s="247"/>
      <c r="F280" s="247"/>
      <c r="G280" s="247"/>
      <c r="H280" s="247"/>
      <c r="I280" s="247"/>
      <c r="J280" s="247"/>
      <c r="K280" s="247"/>
      <c r="L280" s="247"/>
      <c r="M280" s="247"/>
      <c r="N280" s="247"/>
      <c r="O280" s="247"/>
      <c r="P280" s="247"/>
      <c r="Q280" s="247"/>
      <c r="R280" s="247"/>
    </row>
    <row r="281" spans="1:18" ht="15">
      <c r="A281" s="247" t="s">
        <v>1033</v>
      </c>
      <c r="B281" s="247">
        <f>B277/B280</f>
        <v>478.6616161616161</v>
      </c>
      <c r="C281" s="247"/>
      <c r="D281" s="303" t="s">
        <v>1034</v>
      </c>
      <c r="E281" s="247"/>
      <c r="F281" s="247"/>
      <c r="G281" s="247"/>
      <c r="H281" s="247"/>
      <c r="I281" s="247"/>
      <c r="J281" s="247"/>
      <c r="K281" s="247"/>
      <c r="L281" s="247"/>
      <c r="M281" s="247"/>
      <c r="N281" s="247"/>
      <c r="O281" s="247"/>
      <c r="P281" s="247"/>
      <c r="Q281" s="247"/>
      <c r="R281" s="247"/>
    </row>
    <row r="282" spans="1:18" ht="15">
      <c r="A282" s="247" t="s">
        <v>1035</v>
      </c>
      <c r="B282" s="247">
        <f>B281/G127</f>
        <v>0.0004786616161616161</v>
      </c>
      <c r="C282" s="247"/>
      <c r="D282" s="303"/>
      <c r="E282" s="247"/>
      <c r="F282" s="247"/>
      <c r="G282" s="247"/>
      <c r="H282" s="247"/>
      <c r="I282" s="247"/>
      <c r="J282" s="247"/>
      <c r="K282" s="247"/>
      <c r="L282" s="247"/>
      <c r="M282" s="247"/>
      <c r="N282" s="247"/>
      <c r="O282" s="247"/>
      <c r="P282" s="247"/>
      <c r="Q282" s="247"/>
      <c r="R282" s="247"/>
    </row>
    <row r="283" spans="1:18" ht="15">
      <c r="A283" s="501" t="s">
        <v>1036</v>
      </c>
      <c r="B283" s="501"/>
      <c r="C283" s="501"/>
      <c r="D283" s="502" t="s">
        <v>1037</v>
      </c>
      <c r="E283" s="502"/>
      <c r="F283" s="502"/>
      <c r="G283" s="502"/>
      <c r="H283" s="502"/>
      <c r="I283" s="502"/>
      <c r="J283" s="502"/>
      <c r="K283" s="502"/>
      <c r="L283" s="247"/>
      <c r="M283" s="247"/>
      <c r="N283" s="247"/>
      <c r="O283" s="247"/>
      <c r="P283" s="247"/>
      <c r="Q283" s="247"/>
      <c r="R283" s="247"/>
    </row>
    <row r="284" spans="1:18" ht="15">
      <c r="A284" s="304" t="s">
        <v>1038</v>
      </c>
      <c r="B284" s="247">
        <v>115</v>
      </c>
      <c r="C284" s="247" t="s">
        <v>1039</v>
      </c>
      <c r="D284" s="247"/>
      <c r="E284" s="247">
        <v>6</v>
      </c>
      <c r="F284" s="247" t="s">
        <v>1040</v>
      </c>
      <c r="G284" s="247"/>
      <c r="H284" s="247"/>
      <c r="I284" s="247"/>
      <c r="J284" s="247"/>
      <c r="K284" s="247"/>
      <c r="L284" s="247"/>
      <c r="M284" s="247"/>
      <c r="N284" s="247"/>
      <c r="O284" s="247"/>
      <c r="P284" s="247"/>
      <c r="Q284" s="247"/>
      <c r="R284" s="247"/>
    </row>
    <row r="285" spans="1:18" ht="15">
      <c r="A285" s="304" t="s">
        <v>1041</v>
      </c>
      <c r="B285" s="247">
        <v>12</v>
      </c>
      <c r="C285" s="247" t="s">
        <v>1040</v>
      </c>
      <c r="D285" s="247"/>
      <c r="E285" s="247"/>
      <c r="F285" s="247"/>
      <c r="G285" s="247"/>
      <c r="H285" s="247"/>
      <c r="I285" s="247"/>
      <c r="J285" s="247"/>
      <c r="K285" s="247"/>
      <c r="L285" s="247"/>
      <c r="M285" s="247"/>
      <c r="N285" s="247"/>
      <c r="O285" s="247"/>
      <c r="P285" s="247"/>
      <c r="Q285" s="247"/>
      <c r="R285" s="247"/>
    </row>
    <row r="286" spans="1:18" ht="15">
      <c r="A286" s="304" t="s">
        <v>1042</v>
      </c>
      <c r="B286" s="247">
        <v>269</v>
      </c>
      <c r="C286" s="247"/>
      <c r="D286" s="247"/>
      <c r="E286" s="247"/>
      <c r="F286" s="247"/>
      <c r="G286" s="247"/>
      <c r="H286" s="247"/>
      <c r="I286" s="247"/>
      <c r="J286" s="247"/>
      <c r="K286" s="247"/>
      <c r="L286" s="247"/>
      <c r="M286" s="247"/>
      <c r="N286" s="247"/>
      <c r="O286" s="247"/>
      <c r="P286" s="247"/>
      <c r="Q286" s="247"/>
      <c r="R286" s="247"/>
    </row>
    <row r="287" spans="1:18" ht="15">
      <c r="A287" s="304" t="s">
        <v>1043</v>
      </c>
      <c r="B287" s="247">
        <f>B272/B285</f>
        <v>14.166666666666666</v>
      </c>
      <c r="C287" s="247"/>
      <c r="D287" s="247"/>
      <c r="E287" s="247"/>
      <c r="F287" s="247"/>
      <c r="G287" s="247"/>
      <c r="H287" s="247"/>
      <c r="I287" s="247"/>
      <c r="J287" s="247"/>
      <c r="K287" s="247"/>
      <c r="L287" s="247"/>
      <c r="M287" s="247"/>
      <c r="N287" s="247"/>
      <c r="O287" s="247"/>
      <c r="P287" s="247"/>
      <c r="Q287" s="247"/>
      <c r="R287" s="247"/>
    </row>
    <row r="288" spans="1:18" ht="15">
      <c r="A288" s="304" t="s">
        <v>1044</v>
      </c>
      <c r="B288" s="247">
        <f>B287*B285</f>
        <v>170</v>
      </c>
      <c r="C288" s="247" t="s">
        <v>1045</v>
      </c>
      <c r="D288" s="247"/>
      <c r="E288" s="247"/>
      <c r="F288" s="247"/>
      <c r="G288" s="247"/>
      <c r="H288" s="247"/>
      <c r="I288" s="247"/>
      <c r="J288" s="247"/>
      <c r="K288" s="247"/>
      <c r="L288" s="247"/>
      <c r="M288" s="247"/>
      <c r="N288" s="247"/>
      <c r="O288" s="247"/>
      <c r="P288" s="247"/>
      <c r="Q288" s="247"/>
      <c r="R288" s="247"/>
    </row>
    <row r="289" spans="1:18" ht="15">
      <c r="A289" s="304" t="s">
        <v>1046</v>
      </c>
      <c r="B289" s="247">
        <f>B288/B284</f>
        <v>1.4782608695652173</v>
      </c>
      <c r="C289" s="247"/>
      <c r="D289" s="247"/>
      <c r="E289" s="247"/>
      <c r="F289" s="247"/>
      <c r="G289" s="247"/>
      <c r="H289" s="247"/>
      <c r="I289" s="247"/>
      <c r="J289" s="247"/>
      <c r="K289" s="247"/>
      <c r="L289" s="247"/>
      <c r="M289" s="247"/>
      <c r="N289" s="247"/>
      <c r="O289" s="247"/>
      <c r="P289" s="247"/>
      <c r="Q289" s="247"/>
      <c r="R289" s="247"/>
    </row>
    <row r="290" spans="1:18" ht="15">
      <c r="A290" s="304" t="s">
        <v>1047</v>
      </c>
      <c r="B290" s="247">
        <f>B289*M103</f>
        <v>5321739.130434782</v>
      </c>
      <c r="C290" s="247"/>
      <c r="D290" s="247"/>
      <c r="E290" s="247"/>
      <c r="F290" s="247"/>
      <c r="G290" s="247"/>
      <c r="H290" s="247"/>
      <c r="I290" s="247"/>
      <c r="J290" s="247"/>
      <c r="K290" s="247"/>
      <c r="L290" s="247"/>
      <c r="M290" s="247"/>
      <c r="N290" s="247"/>
      <c r="O290" s="247"/>
      <c r="P290" s="247"/>
      <c r="Q290" s="247"/>
      <c r="R290" s="247"/>
    </row>
    <row r="291" spans="1:18" ht="15">
      <c r="A291" s="304" t="s">
        <v>1048</v>
      </c>
      <c r="B291" s="247">
        <f>B290/G127</f>
        <v>5.321739130434782</v>
      </c>
      <c r="C291" s="247"/>
      <c r="D291" s="247"/>
      <c r="E291" s="247"/>
      <c r="F291" s="247"/>
      <c r="G291" s="247"/>
      <c r="H291" s="247"/>
      <c r="I291" s="247"/>
      <c r="J291" s="247"/>
      <c r="K291" s="247"/>
      <c r="L291" s="247"/>
      <c r="M291" s="247"/>
      <c r="N291" s="247"/>
      <c r="O291" s="247"/>
      <c r="P291" s="247"/>
      <c r="Q291" s="247"/>
      <c r="R291" s="247"/>
    </row>
    <row r="292" spans="1:18" ht="15">
      <c r="A292" s="304" t="s">
        <v>1049</v>
      </c>
      <c r="B292" s="247">
        <v>2</v>
      </c>
      <c r="C292" s="247"/>
      <c r="D292" s="247"/>
      <c r="E292" s="247"/>
      <c r="F292" s="247"/>
      <c r="G292" s="247"/>
      <c r="H292" s="247"/>
      <c r="I292" s="247"/>
      <c r="J292" s="247"/>
      <c r="K292" s="247"/>
      <c r="L292" s="247"/>
      <c r="M292" s="247"/>
      <c r="N292" s="247"/>
      <c r="O292" s="247"/>
      <c r="P292" s="247"/>
      <c r="Q292" s="247"/>
      <c r="R292" s="247"/>
    </row>
    <row r="293" spans="1:18" ht="15">
      <c r="A293" s="304" t="s">
        <v>1050</v>
      </c>
      <c r="B293" s="247">
        <f>K104/B292</f>
        <v>80</v>
      </c>
      <c r="C293" s="247"/>
      <c r="D293" s="247"/>
      <c r="E293" s="247"/>
      <c r="F293" s="247"/>
      <c r="G293" s="247"/>
      <c r="H293" s="247"/>
      <c r="I293" s="247"/>
      <c r="J293" s="247"/>
      <c r="K293" s="247"/>
      <c r="L293" s="247"/>
      <c r="M293" s="247"/>
      <c r="N293" s="247"/>
      <c r="O293" s="247"/>
      <c r="P293" s="247"/>
      <c r="Q293" s="247"/>
      <c r="R293" s="247"/>
    </row>
    <row r="294" spans="1:18" ht="15">
      <c r="A294" s="286" t="s">
        <v>1051</v>
      </c>
      <c r="B294" s="255">
        <f>B289*B293</f>
        <v>118.26086956521738</v>
      </c>
      <c r="C294" s="247"/>
      <c r="D294" s="247"/>
      <c r="E294" s="247"/>
      <c r="F294" s="247"/>
      <c r="G294" s="247"/>
      <c r="H294" s="247"/>
      <c r="I294" s="247"/>
      <c r="J294" s="247"/>
      <c r="K294" s="247"/>
      <c r="L294" s="247"/>
      <c r="M294" s="247"/>
      <c r="N294" s="247"/>
      <c r="O294" s="247"/>
      <c r="P294" s="247"/>
      <c r="Q294" s="247"/>
      <c r="R294" s="247"/>
    </row>
    <row r="295" spans="1:18" ht="15">
      <c r="A295" s="301" t="s">
        <v>1052</v>
      </c>
      <c r="B295" s="247">
        <v>3872</v>
      </c>
      <c r="C295" s="247"/>
      <c r="D295" s="247"/>
      <c r="E295" s="247"/>
      <c r="F295" s="247"/>
      <c r="G295" s="247"/>
      <c r="H295" s="247"/>
      <c r="I295" s="247"/>
      <c r="J295" s="247"/>
      <c r="K295" s="247"/>
      <c r="L295" s="247"/>
      <c r="M295" s="247"/>
      <c r="N295" s="247"/>
      <c r="O295" s="247"/>
      <c r="P295" s="247"/>
      <c r="Q295" s="247"/>
      <c r="R295" s="247"/>
    </row>
    <row r="296" spans="1:18" ht="15">
      <c r="A296" s="301" t="s">
        <v>1053</v>
      </c>
      <c r="B296" s="247">
        <v>8171079</v>
      </c>
      <c r="C296" s="247"/>
      <c r="D296" s="247"/>
      <c r="E296" s="247"/>
      <c r="F296" s="247"/>
      <c r="G296" s="247"/>
      <c r="H296" s="247"/>
      <c r="I296" s="247"/>
      <c r="J296" s="247"/>
      <c r="K296" s="247"/>
      <c r="L296" s="247"/>
      <c r="M296" s="247"/>
      <c r="N296" s="247"/>
      <c r="O296" s="247"/>
      <c r="P296" s="247"/>
      <c r="Q296" s="247"/>
      <c r="R296" s="247"/>
    </row>
    <row r="297" spans="1:18" ht="15">
      <c r="A297" s="301" t="s">
        <v>1054</v>
      </c>
      <c r="B297" s="247">
        <f>B295/B296</f>
        <v>0.00047386642571929606</v>
      </c>
      <c r="C297" s="247"/>
      <c r="D297" s="247"/>
      <c r="E297" s="247"/>
      <c r="F297" s="247"/>
      <c r="G297" s="247"/>
      <c r="H297" s="247"/>
      <c r="I297" s="247"/>
      <c r="J297" s="247"/>
      <c r="K297" s="247"/>
      <c r="L297" s="247"/>
      <c r="M297" s="247"/>
      <c r="N297" s="247"/>
      <c r="O297" s="247"/>
      <c r="P297" s="247"/>
      <c r="Q297" s="247"/>
      <c r="R297" s="247"/>
    </row>
    <row r="298" spans="1:18" ht="15">
      <c r="A298" s="301" t="s">
        <v>1055</v>
      </c>
      <c r="B298" s="247">
        <f>B297*B294</f>
        <v>0.05603985556332544</v>
      </c>
      <c r="C298" s="247"/>
      <c r="D298" s="247">
        <v>2.75</v>
      </c>
      <c r="E298" s="247"/>
      <c r="F298" s="247"/>
      <c r="G298" s="247"/>
      <c r="H298" s="247"/>
      <c r="I298" s="247"/>
      <c r="J298" s="247"/>
      <c r="K298" s="247"/>
      <c r="L298" s="247"/>
      <c r="M298" s="247"/>
      <c r="N298" s="247"/>
      <c r="O298" s="247"/>
      <c r="P298" s="247"/>
      <c r="Q298" s="247"/>
      <c r="R298" s="247"/>
    </row>
    <row r="299" spans="1:18" ht="15">
      <c r="A299" s="286" t="s">
        <v>1056</v>
      </c>
      <c r="B299" s="247">
        <f>B298*I126</f>
        <v>56.03985556332544</v>
      </c>
      <c r="C299" s="247"/>
      <c r="D299" s="247">
        <v>1</v>
      </c>
      <c r="E299" s="247"/>
      <c r="F299" s="247"/>
      <c r="G299" s="247"/>
      <c r="H299" s="247"/>
      <c r="I299" s="247"/>
      <c r="J299" s="247"/>
      <c r="K299" s="247"/>
      <c r="L299" s="247"/>
      <c r="M299" s="247"/>
      <c r="N299" s="247"/>
      <c r="O299" s="247"/>
      <c r="P299" s="247"/>
      <c r="Q299" s="247"/>
      <c r="R299" s="247"/>
    </row>
    <row r="300" spans="1:18" ht="15">
      <c r="A300" s="301" t="s">
        <v>1057</v>
      </c>
      <c r="B300" s="247">
        <v>0.524</v>
      </c>
      <c r="C300" s="305" t="s">
        <v>1058</v>
      </c>
      <c r="D300" s="247"/>
      <c r="E300" s="247" t="s">
        <v>1059</v>
      </c>
      <c r="F300" s="247"/>
      <c r="G300" s="247"/>
      <c r="H300" s="247"/>
      <c r="I300" s="247"/>
      <c r="J300" s="247"/>
      <c r="K300" s="247"/>
      <c r="L300" s="247"/>
      <c r="M300" s="247"/>
      <c r="N300" s="247"/>
      <c r="O300" s="247"/>
      <c r="P300" s="247"/>
      <c r="Q300" s="247"/>
      <c r="R300" s="247"/>
    </row>
    <row r="301" spans="1:18" ht="15">
      <c r="A301" s="301" t="s">
        <v>1060</v>
      </c>
      <c r="B301" s="247">
        <v>13.446</v>
      </c>
      <c r="C301" s="305" t="s">
        <v>1058</v>
      </c>
      <c r="D301" s="247"/>
      <c r="E301" s="247" t="s">
        <v>1061</v>
      </c>
      <c r="F301" s="247" t="s">
        <v>1062</v>
      </c>
      <c r="G301" s="247"/>
      <c r="H301" s="247"/>
      <c r="I301" s="247"/>
      <c r="J301" s="247"/>
      <c r="K301" s="247"/>
      <c r="L301" s="247"/>
      <c r="M301" s="247"/>
      <c r="N301" s="247"/>
      <c r="O301" s="247"/>
      <c r="P301" s="247"/>
      <c r="Q301" s="247"/>
      <c r="R301" s="247"/>
    </row>
    <row r="302" spans="1:18" ht="15">
      <c r="A302" s="301" t="s">
        <v>1063</v>
      </c>
      <c r="B302" s="247">
        <v>0.19</v>
      </c>
      <c r="C302" s="305" t="s">
        <v>1058</v>
      </c>
      <c r="D302" s="247"/>
      <c r="E302" s="247"/>
      <c r="F302" s="247" t="s">
        <v>1064</v>
      </c>
      <c r="G302" s="247"/>
      <c r="H302" s="247"/>
      <c r="I302" s="247"/>
      <c r="J302" s="247"/>
      <c r="K302" s="247"/>
      <c r="L302" s="247"/>
      <c r="M302" s="247"/>
      <c r="N302" s="247"/>
      <c r="O302" s="247"/>
      <c r="P302" s="247"/>
      <c r="Q302" s="247"/>
      <c r="R302" s="247"/>
    </row>
    <row r="303" spans="1:18" ht="15">
      <c r="A303" s="286" t="s">
        <v>1065</v>
      </c>
      <c r="B303" s="247">
        <f>B289*B293*B302</f>
        <v>22.469565217391303</v>
      </c>
      <c r="C303" s="305"/>
      <c r="D303" s="247"/>
      <c r="E303" s="247"/>
      <c r="F303" s="247"/>
      <c r="G303" s="247"/>
      <c r="H303" s="247"/>
      <c r="I303" s="247"/>
      <c r="J303" s="247"/>
      <c r="K303" s="247"/>
      <c r="L303" s="247"/>
      <c r="M303" s="247"/>
      <c r="N303" s="247"/>
      <c r="O303" s="247"/>
      <c r="P303" s="247"/>
      <c r="Q303" s="247"/>
      <c r="R303" s="247"/>
    </row>
    <row r="304" spans="1:18" ht="15">
      <c r="A304" s="301"/>
      <c r="B304" s="247"/>
      <c r="C304" s="305"/>
      <c r="D304" s="247"/>
      <c r="E304" s="247"/>
      <c r="F304" s="247"/>
      <c r="G304" s="247"/>
      <c r="H304" s="247"/>
      <c r="I304" s="247"/>
      <c r="J304" s="247"/>
      <c r="K304" s="247"/>
      <c r="L304" s="247"/>
      <c r="M304" s="247"/>
      <c r="N304" s="247"/>
      <c r="O304" s="247"/>
      <c r="P304" s="247"/>
      <c r="Q304" s="247"/>
      <c r="R304" s="247"/>
    </row>
    <row r="305" spans="1:18" ht="15">
      <c r="A305" s="301"/>
      <c r="B305" s="247"/>
      <c r="C305" s="305"/>
      <c r="D305" s="247"/>
      <c r="E305" s="247"/>
      <c r="F305" s="247"/>
      <c r="G305" s="247"/>
      <c r="H305" s="247"/>
      <c r="I305" s="247"/>
      <c r="J305" s="247"/>
      <c r="K305" s="247"/>
      <c r="L305" s="247"/>
      <c r="M305" s="247"/>
      <c r="N305" s="247"/>
      <c r="O305" s="247"/>
      <c r="P305" s="247"/>
      <c r="Q305" s="247"/>
      <c r="R305" s="247"/>
    </row>
    <row r="306" spans="1:18" ht="15">
      <c r="A306" s="301"/>
      <c r="B306" s="247"/>
      <c r="C306" s="305"/>
      <c r="D306" s="247"/>
      <c r="E306" s="247"/>
      <c r="F306" s="247"/>
      <c r="G306" s="247"/>
      <c r="H306" s="247"/>
      <c r="I306" s="247"/>
      <c r="J306" s="247"/>
      <c r="K306" s="247"/>
      <c r="L306" s="247"/>
      <c r="M306" s="247"/>
      <c r="N306" s="247"/>
      <c r="O306" s="247"/>
      <c r="P306" s="247"/>
      <c r="Q306" s="247"/>
      <c r="R306" s="247"/>
    </row>
    <row r="307" spans="1:18" ht="15">
      <c r="A307" s="246" t="s">
        <v>1066</v>
      </c>
      <c r="B307" s="247"/>
      <c r="C307" s="305"/>
      <c r="D307" s="247"/>
      <c r="E307" s="247"/>
      <c r="F307" s="247"/>
      <c r="G307" s="247">
        <f>B308/G110</f>
        <v>0.001</v>
      </c>
      <c r="H307" s="247"/>
      <c r="I307" s="247"/>
      <c r="J307" s="247"/>
      <c r="K307" s="247"/>
      <c r="L307" s="247"/>
      <c r="M307" s="247"/>
      <c r="N307" s="247"/>
      <c r="O307" s="247"/>
      <c r="P307" s="247"/>
      <c r="Q307" s="247"/>
      <c r="R307" s="247"/>
    </row>
    <row r="308" spans="1:18" ht="15">
      <c r="A308" s="247" t="s">
        <v>1067</v>
      </c>
      <c r="B308" s="247">
        <v>1</v>
      </c>
      <c r="C308" s="247" t="s">
        <v>1068</v>
      </c>
      <c r="D308" s="247"/>
      <c r="E308" s="247"/>
      <c r="F308" s="247"/>
      <c r="G308" s="247"/>
      <c r="H308" s="247" t="s">
        <v>1069</v>
      </c>
      <c r="I308" s="247">
        <f>D298/G110</f>
        <v>0.00275</v>
      </c>
      <c r="J308" s="247" t="s">
        <v>1070</v>
      </c>
      <c r="K308" s="247"/>
      <c r="L308" s="247"/>
      <c r="M308" s="247"/>
      <c r="N308" s="247"/>
      <c r="O308" s="247"/>
      <c r="P308" s="247"/>
      <c r="Q308" s="247"/>
      <c r="R308" s="247"/>
    </row>
    <row r="309" spans="1:18" ht="15">
      <c r="A309" s="247" t="s">
        <v>1071</v>
      </c>
      <c r="B309" s="247">
        <v>2.65</v>
      </c>
      <c r="C309" s="247" t="s">
        <v>1069</v>
      </c>
      <c r="D309" s="247"/>
      <c r="E309" s="247"/>
      <c r="F309" s="247"/>
      <c r="G309" s="247"/>
      <c r="H309" s="247"/>
      <c r="I309" s="247"/>
      <c r="J309" s="247"/>
      <c r="K309" s="247"/>
      <c r="L309" s="247"/>
      <c r="M309" s="247"/>
      <c r="N309" s="247"/>
      <c r="O309" s="247"/>
      <c r="P309" s="247"/>
      <c r="Q309" s="247"/>
      <c r="R309" s="247"/>
    </row>
    <row r="310" spans="1:18" ht="15">
      <c r="A310" s="247" t="s">
        <v>1072</v>
      </c>
      <c r="B310" s="247">
        <f>(1/B309)*(G307/I308)</f>
        <v>0.137221269296741</v>
      </c>
      <c r="C310" s="247" t="s">
        <v>1070</v>
      </c>
      <c r="D310" s="247"/>
      <c r="E310" s="247"/>
      <c r="F310" s="247"/>
      <c r="G310" s="247"/>
      <c r="H310" s="247"/>
      <c r="I310" s="247"/>
      <c r="J310" s="247"/>
      <c r="K310" s="247"/>
      <c r="L310" s="247"/>
      <c r="M310" s="247"/>
      <c r="N310" s="247"/>
      <c r="O310" s="247"/>
      <c r="P310" s="247"/>
      <c r="Q310" s="247"/>
      <c r="R310" s="247"/>
    </row>
    <row r="311" spans="1:18" ht="15">
      <c r="A311" s="247" t="s">
        <v>1073</v>
      </c>
      <c r="B311" s="247">
        <v>5.99</v>
      </c>
      <c r="C311" s="247" t="s">
        <v>1074</v>
      </c>
      <c r="D311" s="247"/>
      <c r="E311" s="247"/>
      <c r="F311" s="247"/>
      <c r="G311" s="247"/>
      <c r="H311" s="247"/>
      <c r="I311" s="247"/>
      <c r="J311" s="247"/>
      <c r="K311" s="247"/>
      <c r="L311" s="247"/>
      <c r="M311" s="247"/>
      <c r="N311" s="247"/>
      <c r="O311" s="247"/>
      <c r="P311" s="247"/>
      <c r="Q311" s="247"/>
      <c r="R311" s="247"/>
    </row>
    <row r="312" spans="1:18" ht="15">
      <c r="A312" s="247" t="s">
        <v>1075</v>
      </c>
      <c r="B312" s="247">
        <v>1.2</v>
      </c>
      <c r="C312" s="247"/>
      <c r="D312" s="247"/>
      <c r="E312" s="247"/>
      <c r="F312" s="247"/>
      <c r="G312" s="247"/>
      <c r="H312" s="247"/>
      <c r="I312" s="247"/>
      <c r="J312" s="247"/>
      <c r="K312" s="247"/>
      <c r="L312" s="247"/>
      <c r="M312" s="247"/>
      <c r="N312" s="247"/>
      <c r="O312" s="247"/>
      <c r="P312" s="247"/>
      <c r="Q312" s="247"/>
      <c r="R312" s="247"/>
    </row>
    <row r="313" spans="1:18" ht="15">
      <c r="A313" s="247" t="s">
        <v>1076</v>
      </c>
      <c r="B313" s="247">
        <f>B315*B310</f>
        <v>0.004980499430531732</v>
      </c>
      <c r="C313" s="247"/>
      <c r="D313" s="247"/>
      <c r="E313" s="247"/>
      <c r="F313" s="247"/>
      <c r="G313" s="247"/>
      <c r="H313" s="247"/>
      <c r="I313" s="247"/>
      <c r="J313" s="247"/>
      <c r="K313" s="247"/>
      <c r="L313" s="247"/>
      <c r="M313" s="247"/>
      <c r="N313" s="247"/>
      <c r="O313" s="247"/>
      <c r="P313" s="247"/>
      <c r="Q313" s="247"/>
      <c r="R313" s="247"/>
    </row>
    <row r="314" spans="1:18" ht="15">
      <c r="A314" s="247" t="s">
        <v>1077</v>
      </c>
      <c r="B314" s="247">
        <f>B312*I99</f>
        <v>0.544430844</v>
      </c>
      <c r="C314" s="247"/>
      <c r="D314" s="247"/>
      <c r="E314" s="247"/>
      <c r="F314" s="247"/>
      <c r="G314" s="247"/>
      <c r="H314" s="247"/>
      <c r="I314" s="247"/>
      <c r="J314" s="247"/>
      <c r="K314" s="247"/>
      <c r="L314" s="247"/>
      <c r="M314" s="247"/>
      <c r="N314" s="247"/>
      <c r="O314" s="247"/>
      <c r="P314" s="247"/>
      <c r="Q314" s="247"/>
      <c r="R314" s="247"/>
    </row>
    <row r="315" spans="1:18" ht="15">
      <c r="A315" s="247" t="s">
        <v>1078</v>
      </c>
      <c r="B315" s="247">
        <f>B314/15</f>
        <v>0.0362953896</v>
      </c>
      <c r="C315" s="247"/>
      <c r="D315" s="247"/>
      <c r="E315" s="247"/>
      <c r="F315" s="247"/>
      <c r="G315" s="247"/>
      <c r="H315" s="247"/>
      <c r="I315" s="247"/>
      <c r="J315" s="247"/>
      <c r="K315" s="247"/>
      <c r="L315" s="247"/>
      <c r="M315" s="247"/>
      <c r="N315" s="247"/>
      <c r="O315" s="247"/>
      <c r="P315" s="247"/>
      <c r="Q315" s="247"/>
      <c r="R315" s="247"/>
    </row>
    <row r="316" spans="1:18" ht="15">
      <c r="A316" s="247" t="s">
        <v>1079</v>
      </c>
      <c r="B316" s="247">
        <v>15</v>
      </c>
      <c r="C316" s="247"/>
      <c r="D316" s="247"/>
      <c r="E316" s="247"/>
      <c r="F316" s="247" t="s">
        <v>1074</v>
      </c>
      <c r="G316" s="247"/>
      <c r="H316" s="247"/>
      <c r="I316" s="247"/>
      <c r="J316" s="247"/>
      <c r="K316" s="247"/>
      <c r="L316" s="247"/>
      <c r="M316" s="247"/>
      <c r="N316" s="247"/>
      <c r="O316" s="247"/>
      <c r="P316" s="247"/>
      <c r="Q316" s="247"/>
      <c r="R316" s="247"/>
    </row>
    <row r="317" spans="1:18" ht="15">
      <c r="A317" s="247" t="s">
        <v>1080</v>
      </c>
      <c r="B317" s="299">
        <f>K102/B316</f>
        <v>166.4</v>
      </c>
      <c r="C317" s="247"/>
      <c r="D317" s="247"/>
      <c r="E317" s="247"/>
      <c r="F317" s="247"/>
      <c r="G317" s="247"/>
      <c r="H317" s="247"/>
      <c r="I317" s="247"/>
      <c r="J317" s="247"/>
      <c r="K317" s="247"/>
      <c r="L317" s="247"/>
      <c r="M317" s="247"/>
      <c r="N317" s="247"/>
      <c r="O317" s="247"/>
      <c r="P317" s="247"/>
      <c r="Q317" s="247"/>
      <c r="R317" s="247"/>
    </row>
    <row r="318" spans="1:18" ht="15">
      <c r="A318" s="247" t="s">
        <v>1081</v>
      </c>
      <c r="B318" s="247">
        <v>50.4</v>
      </c>
      <c r="C318" s="247" t="s">
        <v>953</v>
      </c>
      <c r="D318" s="247"/>
      <c r="E318" s="247"/>
      <c r="F318" s="247"/>
      <c r="G318" s="247"/>
      <c r="H318" s="247"/>
      <c r="I318" s="247"/>
      <c r="J318" s="247"/>
      <c r="K318" s="247"/>
      <c r="L318" s="247"/>
      <c r="M318" s="247"/>
      <c r="N318" s="247"/>
      <c r="O318" s="247"/>
      <c r="P318" s="247"/>
      <c r="Q318" s="247"/>
      <c r="R318" s="247"/>
    </row>
    <row r="319" spans="1:18" ht="15">
      <c r="A319" s="247" t="s">
        <v>723</v>
      </c>
      <c r="B319" s="247">
        <f>B318*B312</f>
        <v>60.48</v>
      </c>
      <c r="C319" s="247"/>
      <c r="D319" s="247"/>
      <c r="E319" s="247"/>
      <c r="F319" s="247"/>
      <c r="G319" s="247"/>
      <c r="H319" s="247"/>
      <c r="I319" s="247"/>
      <c r="J319" s="247"/>
      <c r="K319" s="247"/>
      <c r="L319" s="247"/>
      <c r="M319" s="247"/>
      <c r="N319" s="247"/>
      <c r="O319" s="247"/>
      <c r="P319" s="247"/>
      <c r="Q319" s="247"/>
      <c r="R319" s="247"/>
    </row>
    <row r="320" spans="1:18" ht="15">
      <c r="A320" s="247"/>
      <c r="B320" s="247"/>
      <c r="C320" s="247"/>
      <c r="D320" s="247"/>
      <c r="E320" s="247"/>
      <c r="F320" s="247"/>
      <c r="G320" s="247"/>
      <c r="H320" s="247"/>
      <c r="I320" s="247"/>
      <c r="J320" s="247"/>
      <c r="K320" s="247"/>
      <c r="L320" s="247"/>
      <c r="M320" s="247"/>
      <c r="N320" s="247"/>
      <c r="O320" s="247"/>
      <c r="P320" s="247"/>
      <c r="Q320" s="247"/>
      <c r="R320" s="247"/>
    </row>
    <row r="321" spans="1:18" ht="15">
      <c r="A321" s="247"/>
      <c r="B321" s="247"/>
      <c r="C321" s="247"/>
      <c r="D321" s="247"/>
      <c r="E321" s="247"/>
      <c r="F321" s="247"/>
      <c r="G321" s="247"/>
      <c r="H321" s="247"/>
      <c r="I321" s="247"/>
      <c r="J321" s="247"/>
      <c r="K321" s="247"/>
      <c r="L321" s="247"/>
      <c r="M321" s="247"/>
      <c r="N321" s="247"/>
      <c r="O321" s="247"/>
      <c r="P321" s="247"/>
      <c r="Q321" s="247"/>
      <c r="R321" s="247"/>
    </row>
  </sheetData>
  <sheetProtection/>
  <mergeCells count="52">
    <mergeCell ref="B6:D6"/>
    <mergeCell ref="D1:G1"/>
    <mergeCell ref="B4:C4"/>
    <mergeCell ref="G4:I4"/>
    <mergeCell ref="B5:D5"/>
    <mergeCell ref="G5:I5"/>
    <mergeCell ref="B3:D3"/>
    <mergeCell ref="K12:M12"/>
    <mergeCell ref="B13:D13"/>
    <mergeCell ref="K13:M13"/>
    <mergeCell ref="B17:H17"/>
    <mergeCell ref="B19:H19"/>
    <mergeCell ref="B16:C16"/>
    <mergeCell ref="G7:I7"/>
    <mergeCell ref="G8:I8"/>
    <mergeCell ref="K8:M9"/>
    <mergeCell ref="J10:M10"/>
    <mergeCell ref="B11:D11"/>
    <mergeCell ref="E11:F11"/>
    <mergeCell ref="K11:M11"/>
    <mergeCell ref="B43:E43"/>
    <mergeCell ref="B21:H21"/>
    <mergeCell ref="K21:M21"/>
    <mergeCell ref="B22:C22"/>
    <mergeCell ref="K22:M22"/>
    <mergeCell ref="B23:C23"/>
    <mergeCell ref="K25:M25"/>
    <mergeCell ref="B26:D26"/>
    <mergeCell ref="K26:L26"/>
    <mergeCell ref="B29:D29"/>
    <mergeCell ref="K30:L30"/>
    <mergeCell ref="B42:E42"/>
    <mergeCell ref="B34:D34"/>
    <mergeCell ref="B33:D33"/>
    <mergeCell ref="B35:D35"/>
    <mergeCell ref="B36:D36"/>
    <mergeCell ref="H135:I135"/>
    <mergeCell ref="G145:J145"/>
    <mergeCell ref="A283:C283"/>
    <mergeCell ref="D283:K283"/>
    <mergeCell ref="B60:E60"/>
    <mergeCell ref="B77:E77"/>
    <mergeCell ref="A96:D96"/>
    <mergeCell ref="A97:D97"/>
    <mergeCell ref="A125:C125"/>
    <mergeCell ref="A126:C126"/>
    <mergeCell ref="B37:D37"/>
    <mergeCell ref="B38:D38"/>
    <mergeCell ref="B39:D39"/>
    <mergeCell ref="B15:E15"/>
    <mergeCell ref="K32:N32"/>
    <mergeCell ref="B20:F20"/>
  </mergeCells>
  <hyperlinks>
    <hyperlink ref="I17" r:id="rId1" display="QuickLink"/>
    <hyperlink ref="A97" r:id="rId2" display="http://www.usphome.com/catalog/item.aspx?itemid=75336&amp;catid=1061"/>
    <hyperlink ref="A127" r:id="rId3" display="http://www.wasserstrom.com/restaurant-supplies-equipment/Product_654105"/>
    <hyperlink ref="C302" r:id="rId4" display="www.pge.com/tariffs/electric.shtml#COMMERCIAL"/>
    <hyperlink ref="C301" r:id="rId5" display="www.pge.com/tariffs/electric.shtml#COMMERCIAL"/>
    <hyperlink ref="C300" r:id="rId6" display="www.pge.com/tariffs/electric.shtml#COMMERCIAL"/>
    <hyperlink ref="A220" r:id="rId7" display="http://www.amazon.com/gp/offer-listing/B0002YRY9O/ref=dp_olp_new?ie=UTF8&amp;condition=new"/>
    <hyperlink ref="C203" r:id="rId8" display="http://www.engineeringtoolbox.com/wood-density-d_40.html"/>
  </hyperlinks>
  <printOptions/>
  <pageMargins left="0.7" right="0.7" top="0.75" bottom="0.75" header="0.3" footer="0.3"/>
  <pageSetup orientation="portrait" paperSize="9"/>
  <drawing r:id="rId11"/>
  <legacyDrawing r:id="rId10"/>
</worksheet>
</file>

<file path=xl/worksheets/sheet7.xml><?xml version="1.0" encoding="utf-8"?>
<worksheet xmlns="http://schemas.openxmlformats.org/spreadsheetml/2006/main" xmlns:r="http://schemas.openxmlformats.org/officeDocument/2006/relationships">
  <dimension ref="A1:H35"/>
  <sheetViews>
    <sheetView zoomScale="85" zoomScaleNormal="85" zoomScaleSheetLayoutView="85" zoomScalePageLayoutView="0" workbookViewId="0" topLeftCell="A1">
      <selection activeCell="A11" sqref="A11"/>
    </sheetView>
  </sheetViews>
  <sheetFormatPr defaultColWidth="9.140625" defaultRowHeight="12.75"/>
  <cols>
    <col min="1" max="1" width="43.00390625" style="0" bestFit="1" customWidth="1"/>
    <col min="2" max="2" width="9.8515625" style="0" customWidth="1"/>
    <col min="3" max="3" width="9.7109375" style="0" customWidth="1"/>
    <col min="4" max="4" width="9.8515625" style="0" customWidth="1"/>
    <col min="5" max="6" width="9.7109375" style="0" customWidth="1"/>
    <col min="7" max="7" width="9.8515625" style="0" customWidth="1"/>
  </cols>
  <sheetData>
    <row r="1" spans="1:8" ht="15.75" customHeight="1" thickBot="1">
      <c r="A1" s="401"/>
      <c r="B1" s="520" t="s">
        <v>1091</v>
      </c>
      <c r="C1" s="520" t="s">
        <v>1092</v>
      </c>
      <c r="D1" s="520" t="s">
        <v>1093</v>
      </c>
      <c r="E1" s="520" t="s">
        <v>1094</v>
      </c>
      <c r="F1" s="520" t="s">
        <v>1120</v>
      </c>
      <c r="G1" s="520" t="s">
        <v>1121</v>
      </c>
      <c r="H1" s="520" t="s">
        <v>1095</v>
      </c>
    </row>
    <row r="2" spans="1:8" ht="15.75" thickBot="1">
      <c r="A2" s="309" t="s">
        <v>1090</v>
      </c>
      <c r="B2" s="521"/>
      <c r="C2" s="521"/>
      <c r="D2" s="521"/>
      <c r="E2" s="521"/>
      <c r="F2" s="521"/>
      <c r="G2" s="521"/>
      <c r="H2" s="521"/>
    </row>
    <row r="3" spans="1:8" ht="15">
      <c r="A3" s="310" t="s">
        <v>1097</v>
      </c>
      <c r="B3" s="311">
        <f>Scope!$F$9</f>
        <v>0.37</v>
      </c>
      <c r="C3" s="311">
        <f>Scope!$F$9</f>
        <v>0.37</v>
      </c>
      <c r="D3" s="311">
        <f>Scope!$G$9</f>
        <v>0.24</v>
      </c>
      <c r="E3" s="311">
        <f>Scope!$G$9</f>
        <v>0.24</v>
      </c>
      <c r="F3" s="311">
        <f>Scope!$H$9</f>
        <v>1</v>
      </c>
      <c r="G3" s="311">
        <f>Scope!$H$9</f>
        <v>1</v>
      </c>
      <c r="H3" s="311">
        <f>Scope!$I$9</f>
        <v>0</v>
      </c>
    </row>
    <row r="4" spans="1:8" ht="15">
      <c r="A4" s="312" t="s">
        <v>1099</v>
      </c>
      <c r="B4" s="313">
        <f>Scope!$F$10</f>
        <v>11.428571428571427</v>
      </c>
      <c r="C4" s="313">
        <f>Scope!$F$10</f>
        <v>11.428571428571427</v>
      </c>
      <c r="D4" s="313">
        <f>Scope!$G$10</f>
        <v>13.786848072562357</v>
      </c>
      <c r="E4" s="313">
        <f>Scope!$G$10</f>
        <v>13.786848072562357</v>
      </c>
      <c r="F4" s="313">
        <f>Scope!$H$10</f>
        <v>0</v>
      </c>
      <c r="G4" s="313">
        <f>Scope!$H$10</f>
        <v>0</v>
      </c>
      <c r="H4" s="313">
        <f>Scope!$I$10</f>
        <v>18.140589569160998</v>
      </c>
    </row>
    <row r="5" spans="1:8" ht="15">
      <c r="A5" s="312" t="s">
        <v>1101</v>
      </c>
      <c r="B5" s="314">
        <f>Scope!$F$11</f>
        <v>29132.524205645706</v>
      </c>
      <c r="C5" s="314">
        <f>Scope!$F$11</f>
        <v>29132.524205645706</v>
      </c>
      <c r="D5" s="314">
        <f>Scope!$G$11</f>
        <v>35143.997454429744</v>
      </c>
      <c r="E5" s="314">
        <f>Scope!$G$11</f>
        <v>35143.997454429744</v>
      </c>
      <c r="F5" s="314">
        <f>Scope!$H$11</f>
        <v>0</v>
      </c>
      <c r="G5" s="314">
        <f>Scope!$H$11</f>
        <v>0</v>
      </c>
      <c r="H5" s="314">
        <f>Scope!$I$11</f>
        <v>46242.101913723345</v>
      </c>
    </row>
    <row r="6" spans="1:8" ht="15">
      <c r="A6" s="315" t="s">
        <v>1102</v>
      </c>
      <c r="B6" s="313">
        <f>Scope!$F$12</f>
        <v>17.253355672011065</v>
      </c>
      <c r="C6" s="313">
        <f>Scope!$F$12</f>
        <v>17.253355672011065</v>
      </c>
      <c r="D6" s="313">
        <f>Scope!$G$12</f>
        <v>20.813571921791123</v>
      </c>
      <c r="E6" s="313">
        <f>Scope!$G$12</f>
        <v>20.813571921791123</v>
      </c>
      <c r="F6" s="313">
        <f>Scope!$H$12</f>
        <v>0</v>
      </c>
      <c r="G6" s="313">
        <f>Scope!$H$12</f>
        <v>0</v>
      </c>
      <c r="H6" s="313">
        <f>Scope!$I$12</f>
        <v>27.386278844462005</v>
      </c>
    </row>
    <row r="7" spans="1:8" ht="15">
      <c r="A7" s="315" t="s">
        <v>1103</v>
      </c>
      <c r="B7" s="313">
        <f>Scope!$F$13</f>
        <v>8.83764</v>
      </c>
      <c r="C7" s="313">
        <f>Scope!$F$13</f>
        <v>8.83764</v>
      </c>
      <c r="D7" s="313">
        <f>Scope!$G$13</f>
        <v>10.66128</v>
      </c>
      <c r="E7" s="313">
        <f>Scope!$G$13</f>
        <v>10.66128</v>
      </c>
      <c r="F7" s="313">
        <f>Scope!$H$13</f>
        <v>0</v>
      </c>
      <c r="G7" s="313">
        <f>Scope!$H$13</f>
        <v>0</v>
      </c>
      <c r="H7" s="313">
        <f>Scope!$I$13</f>
        <v>14.028</v>
      </c>
    </row>
    <row r="8" spans="1:8" ht="15">
      <c r="A8" s="316" t="s">
        <v>1122</v>
      </c>
      <c r="B8" s="314">
        <f>'Method 1'!$Q$31</f>
        <v>96599.83227479263</v>
      </c>
      <c r="C8" s="314">
        <f>'Method 2'!$Q$31</f>
        <v>1822.8330712542447</v>
      </c>
      <c r="D8" s="314">
        <f>'Method 1'!$Q$31</f>
        <v>96599.83227479263</v>
      </c>
      <c r="E8" s="314">
        <f>'Method 2'!$Q$31</f>
        <v>1822.8330712542447</v>
      </c>
      <c r="F8" s="314">
        <f>'Method 1'!$Q$31</f>
        <v>96599.83227479263</v>
      </c>
      <c r="G8" s="314">
        <f>'Method 2'!$Q$31</f>
        <v>1822.8330712542447</v>
      </c>
      <c r="H8" s="314">
        <v>0</v>
      </c>
    </row>
    <row r="9" spans="1:8" ht="15">
      <c r="A9" s="316" t="s">
        <v>1123</v>
      </c>
      <c r="B9" s="313">
        <f>'Method 1'!$R$31/Constants!$A$14</f>
        <v>6.673282121712913</v>
      </c>
      <c r="C9" s="313">
        <f>'Method 2'!$R$31/Constants!$A$14</f>
        <v>0.11514235978748735</v>
      </c>
      <c r="D9" s="313">
        <f>'Method 1'!$R$31/Constants!$A$14</f>
        <v>6.673282121712913</v>
      </c>
      <c r="E9" s="313">
        <f>'Method 2'!$R$31/Constants!$A$14</f>
        <v>0.11514235978748735</v>
      </c>
      <c r="F9" s="313">
        <f>'Method 1'!$R$31/Constants!$A$14</f>
        <v>6.673282121712913</v>
      </c>
      <c r="G9" s="313">
        <f>'Method 2'!$R$31/Constants!$A$14</f>
        <v>0.11514235978748735</v>
      </c>
      <c r="H9" s="314">
        <v>0</v>
      </c>
    </row>
    <row r="10" spans="1:8" ht="15.75" thickBot="1">
      <c r="A10" s="319" t="s">
        <v>1152</v>
      </c>
      <c r="B10" s="387"/>
      <c r="C10" s="387"/>
      <c r="D10" s="387"/>
      <c r="E10" s="387"/>
      <c r="F10" s="387"/>
      <c r="G10" s="387"/>
      <c r="H10" s="387"/>
    </row>
    <row r="11" spans="1:8" ht="15">
      <c r="A11" s="384" t="s">
        <v>1124</v>
      </c>
      <c r="B11" s="388">
        <f>Scope!$F$15</f>
        <v>6.712018140589571</v>
      </c>
      <c r="C11" s="388">
        <f>Scope!$F$15</f>
        <v>6.712018140589571</v>
      </c>
      <c r="D11" s="388">
        <f>Scope!$G$15</f>
        <v>4.353741496598641</v>
      </c>
      <c r="E11" s="388">
        <f>Scope!$G$15</f>
        <v>4.353741496598641</v>
      </c>
      <c r="F11" s="388">
        <f>Scope!$H$15</f>
        <v>18.140589569160998</v>
      </c>
      <c r="G11" s="388">
        <f>Scope!$H$15</f>
        <v>18.140589569160998</v>
      </c>
      <c r="H11" s="388">
        <f>Scope!$I$15</f>
        <v>0</v>
      </c>
    </row>
    <row r="12" spans="1:8" ht="15">
      <c r="A12" s="385" t="s">
        <v>1107</v>
      </c>
      <c r="B12" s="314">
        <f>Scope!$F$16</f>
        <v>-32974.3546889352</v>
      </c>
      <c r="C12" s="314">
        <f>Scope!$F$16</f>
        <v>-32974.3546889352</v>
      </c>
      <c r="D12" s="314">
        <f>Scope!$G$16</f>
        <v>-21388.77060903905</v>
      </c>
      <c r="E12" s="314">
        <f>Scope!$G$16</f>
        <v>-21388.77060903905</v>
      </c>
      <c r="F12" s="314">
        <f>Scope!$H$16</f>
        <v>-89119.87753766269</v>
      </c>
      <c r="G12" s="314">
        <f>Scope!$H$16</f>
        <v>-89119.87753766269</v>
      </c>
      <c r="H12" s="314">
        <f>Scope!$I$16</f>
        <v>0</v>
      </c>
    </row>
    <row r="13" spans="1:8" ht="15">
      <c r="A13" s="385" t="s">
        <v>1108</v>
      </c>
      <c r="B13" s="313">
        <f>Scope!$F$17</f>
        <v>1.8458049886621322</v>
      </c>
      <c r="C13" s="313">
        <f>Scope!$F$17</f>
        <v>1.8458049886621322</v>
      </c>
      <c r="D13" s="313">
        <f>Scope!$G$17</f>
        <v>2.632007049945639</v>
      </c>
      <c r="E13" s="313">
        <f>Scope!$G$17</f>
        <v>2.632007049945639</v>
      </c>
      <c r="F13" s="313">
        <f>Scope!$H$17</f>
        <v>10.966696041440159</v>
      </c>
      <c r="G13" s="313">
        <f>Scope!$H$17</f>
        <v>10.966696041440159</v>
      </c>
      <c r="H13" s="313">
        <f>Scope!$I$17</f>
        <v>0</v>
      </c>
    </row>
    <row r="14" spans="1:8" ht="15">
      <c r="A14" s="385" t="s">
        <v>1125</v>
      </c>
      <c r="B14" s="314">
        <f>Scope!$F$18</f>
        <v>-10373.889721469392</v>
      </c>
      <c r="C14" s="314">
        <f>Scope!$F$18</f>
        <v>-10373.889721469392</v>
      </c>
      <c r="D14" s="314">
        <f>Scope!$G$18</f>
        <v>-6729.009549061227</v>
      </c>
      <c r="E14" s="314">
        <f>Scope!$G$18</f>
        <v>-6729.009549061227</v>
      </c>
      <c r="F14" s="314">
        <f>Scope!$H$18</f>
        <v>-28037.539787755104</v>
      </c>
      <c r="G14" s="314">
        <f>Scope!$H$18</f>
        <v>-28037.539787755104</v>
      </c>
      <c r="H14" s="314">
        <f>Scope!$I$18</f>
        <v>0</v>
      </c>
    </row>
    <row r="15" spans="1:8" ht="15">
      <c r="A15" s="385" t="s">
        <v>1126</v>
      </c>
      <c r="B15" s="313">
        <f>Scope!$F$19</f>
        <v>5.873015873015874</v>
      </c>
      <c r="C15" s="313">
        <f>Scope!$F$19</f>
        <v>5.873015873015874</v>
      </c>
      <c r="D15" s="313">
        <f>Scope!$G$19</f>
        <v>0.8280420083983675</v>
      </c>
      <c r="E15" s="313">
        <f>Scope!$G$19</f>
        <v>0.8280420083983675</v>
      </c>
      <c r="F15" s="313">
        <f>Scope!$H$19</f>
        <v>3.4501750349931974</v>
      </c>
      <c r="G15" s="313">
        <f>Scope!$H$19</f>
        <v>3.4501750349931974</v>
      </c>
      <c r="H15" s="313">
        <f>Scope!$I$19</f>
        <v>0</v>
      </c>
    </row>
    <row r="16" spans="1:8" ht="15">
      <c r="A16" s="385" t="s">
        <v>1146</v>
      </c>
      <c r="B16" s="313">
        <f>Scope!F$20</f>
        <v>-899.0704425273473</v>
      </c>
      <c r="C16" s="313">
        <f>Scope!F$20</f>
        <v>-899.0704425273473</v>
      </c>
      <c r="D16" s="313">
        <f>Scope!G$20</f>
        <v>-583.1808275853064</v>
      </c>
      <c r="E16" s="313">
        <f>Scope!G$20</f>
        <v>-583.1808275853064</v>
      </c>
      <c r="F16" s="313">
        <f>Scope!H$20</f>
        <v>-2429.9201149387754</v>
      </c>
      <c r="G16" s="313">
        <f>Scope!H$20</f>
        <v>-2429.9201149387754</v>
      </c>
      <c r="H16" s="313">
        <f>Scope!I$20</f>
        <v>0</v>
      </c>
    </row>
    <row r="17" spans="1:8" ht="15.75" thickBot="1">
      <c r="A17" s="386" t="s">
        <v>1147</v>
      </c>
      <c r="B17" s="389">
        <f>Scope!F$21</f>
        <v>0.1106356127887819</v>
      </c>
      <c r="C17" s="389">
        <f>Scope!F$21</f>
        <v>0.1106356127887819</v>
      </c>
      <c r="D17" s="389">
        <f>Scope!G$21</f>
        <v>0.07176364072785853</v>
      </c>
      <c r="E17" s="389">
        <f>Scope!G$21</f>
        <v>0.07176364072785853</v>
      </c>
      <c r="F17" s="389">
        <f>Scope!H$21</f>
        <v>0.07176364072785853</v>
      </c>
      <c r="G17" s="389">
        <f>Scope!H$21</f>
        <v>0.07176364072785853</v>
      </c>
      <c r="H17" s="389">
        <f>Scope!I$21</f>
        <v>0</v>
      </c>
    </row>
    <row r="18" spans="1:8" ht="15">
      <c r="A18" s="403" t="s">
        <v>1128</v>
      </c>
      <c r="B18" s="351"/>
      <c r="C18" s="352"/>
      <c r="D18" s="353"/>
      <c r="E18" s="353"/>
      <c r="F18" s="353"/>
      <c r="G18" s="353"/>
      <c r="H18" s="352"/>
    </row>
    <row r="19" spans="1:8" ht="15">
      <c r="A19" s="396" t="s">
        <v>1109</v>
      </c>
      <c r="B19" s="320">
        <f>SUM(B$6,B$9,B$7,B$13)</f>
        <v>34.61008278238611</v>
      </c>
      <c r="C19" s="320">
        <f>SUM(C$6,C$7,C$9,C$13)</f>
        <v>28.051943020460683</v>
      </c>
      <c r="D19" s="320">
        <f>SUM(D$6,D$9,D$7,D$13)</f>
        <v>40.78014109344968</v>
      </c>
      <c r="E19" s="320">
        <f>SUM(E$6,E$7,E$9,E$13)</f>
        <v>34.22200133152425</v>
      </c>
      <c r="F19" s="320">
        <f>SUM(F$6,F$9,F$7,F$13)</f>
        <v>17.63997816315307</v>
      </c>
      <c r="G19" s="320">
        <f>SUM(G$6,G$7,G$9,G$13)</f>
        <v>11.081838401227646</v>
      </c>
      <c r="H19" s="320">
        <v>41.414278844462004</v>
      </c>
    </row>
    <row r="20" spans="1:8" ht="15">
      <c r="A20" s="396" t="s">
        <v>1129</v>
      </c>
      <c r="B20" s="323">
        <f aca="true" t="shared" si="0" ref="B20:H20">SUM(B$5,B$8,B$12)</f>
        <v>92758.00179150313</v>
      </c>
      <c r="C20" s="323">
        <f t="shared" si="0"/>
        <v>-2018.997412035249</v>
      </c>
      <c r="D20" s="323">
        <f t="shared" si="0"/>
        <v>110355.05912018332</v>
      </c>
      <c r="E20" s="323">
        <f t="shared" si="0"/>
        <v>15578.05991664494</v>
      </c>
      <c r="F20" s="323">
        <f t="shared" si="0"/>
        <v>7479.954737129941</v>
      </c>
      <c r="G20" s="323">
        <f t="shared" si="0"/>
        <v>-87297.04446640844</v>
      </c>
      <c r="H20" s="323">
        <f t="shared" si="0"/>
        <v>46242.101913723345</v>
      </c>
    </row>
    <row r="21" spans="1:8" ht="15">
      <c r="A21" s="396" t="s">
        <v>1130</v>
      </c>
      <c r="B21" s="324">
        <f>B$20/Constants!$A$28</f>
        <v>25766.11160875087</v>
      </c>
      <c r="C21" s="324">
        <f>C$20/Constants!$A$28</f>
        <v>-560.8326144542358</v>
      </c>
      <c r="D21" s="324">
        <f>D$20/Constants!$A$28</f>
        <v>30654.183088939808</v>
      </c>
      <c r="E21" s="324">
        <f>E$20/Constants!$A$28</f>
        <v>4327.2388657347055</v>
      </c>
      <c r="F21" s="324">
        <f>F$20/Constants!$A$28</f>
        <v>2077.765204758317</v>
      </c>
      <c r="G21" s="324">
        <f>G$20/Constants!$A$28</f>
        <v>-24249.179018446786</v>
      </c>
      <c r="H21" s="324">
        <f>H$20/Constants!$A$28</f>
        <v>12845.028309367595</v>
      </c>
    </row>
    <row r="22" spans="1:8" ht="15">
      <c r="A22" s="396" t="s">
        <v>1110</v>
      </c>
      <c r="B22" s="325">
        <f>$B$19-$H$19</f>
        <v>-6.804196062075896</v>
      </c>
      <c r="C22" s="325">
        <f>$C$19-$H$19</f>
        <v>-13.36233582400132</v>
      </c>
      <c r="D22" s="325">
        <f>$D$19-$H$19</f>
        <v>-0.6341377510123252</v>
      </c>
      <c r="E22" s="325">
        <f>$E$19-$H$19</f>
        <v>-7.192277512937757</v>
      </c>
      <c r="F22" s="325">
        <f>$D$19-$H$19</f>
        <v>-0.6341377510123252</v>
      </c>
      <c r="G22" s="325">
        <f>$E$19-$H$19</f>
        <v>-7.192277512937757</v>
      </c>
      <c r="H22" s="326">
        <f>$H$19-$H$19</f>
        <v>0</v>
      </c>
    </row>
    <row r="23" spans="1:8" ht="15.75" thickBot="1">
      <c r="A23" s="396" t="s">
        <v>1111</v>
      </c>
      <c r="B23" s="327">
        <f>$B$20-$H$20</f>
        <v>46515.89987777979</v>
      </c>
      <c r="C23" s="327">
        <f>$C$20-$H$20</f>
        <v>-48261.099325758594</v>
      </c>
      <c r="D23" s="327">
        <f>$D$20-$H$20</f>
        <v>64112.95720645997</v>
      </c>
      <c r="E23" s="327">
        <f>$E$20-$H$20</f>
        <v>-30664.041997078406</v>
      </c>
      <c r="F23" s="327">
        <f>$D$20-$H$20</f>
        <v>64112.95720645997</v>
      </c>
      <c r="G23" s="327">
        <f>$E$20-$H$20</f>
        <v>-30664.041997078406</v>
      </c>
      <c r="H23" s="328">
        <f>$H$20-$H$20</f>
        <v>0</v>
      </c>
    </row>
    <row r="24" spans="1:8" ht="15">
      <c r="A24" s="397" t="s">
        <v>1127</v>
      </c>
      <c r="B24" s="398"/>
      <c r="C24" s="352"/>
      <c r="D24" s="353"/>
      <c r="E24" s="353"/>
      <c r="F24" s="353"/>
      <c r="G24" s="353"/>
      <c r="H24" s="352"/>
    </row>
    <row r="25" spans="1:8" ht="15">
      <c r="A25" s="396" t="s">
        <v>1109</v>
      </c>
      <c r="B25" s="320">
        <f>SUM(B$6,B$9,B$7,B$15)</f>
        <v>38.63729366673985</v>
      </c>
      <c r="C25" s="320">
        <f>SUM(C$6,C$7,C$9,C$15)</f>
        <v>32.079153904814426</v>
      </c>
      <c r="D25" s="320">
        <f>SUM(D$6,D$9,D$7,D$15)</f>
        <v>38.97617605190241</v>
      </c>
      <c r="E25" s="320">
        <f>SUM(E$6,E$7,E$9,E$15)</f>
        <v>32.418036289976975</v>
      </c>
      <c r="F25" s="320">
        <f>SUM(F$6,F$9,F$7,F$15)</f>
        <v>10.12345715670611</v>
      </c>
      <c r="G25" s="320">
        <f>SUM(G$6,G$7,G$9,G$15)</f>
        <v>3.565317394780685</v>
      </c>
      <c r="H25" s="320">
        <f>SUM(H$6,H$7,H$9,H$15)</f>
        <v>41.414278844462004</v>
      </c>
    </row>
    <row r="26" spans="1:8" ht="15">
      <c r="A26" s="396" t="s">
        <v>1129</v>
      </c>
      <c r="B26" s="323">
        <f aca="true" t="shared" si="1" ref="B26:G26">SUM(B$5,B$8,B$14)</f>
        <v>115358.46675896895</v>
      </c>
      <c r="C26" s="323">
        <f t="shared" si="1"/>
        <v>20581.467555430558</v>
      </c>
      <c r="D26" s="323">
        <f t="shared" si="1"/>
        <v>125014.82018016114</v>
      </c>
      <c r="E26" s="323">
        <f t="shared" si="1"/>
        <v>30237.820976622763</v>
      </c>
      <c r="F26" s="323">
        <f t="shared" si="1"/>
        <v>68562.29248703753</v>
      </c>
      <c r="G26" s="323">
        <f t="shared" si="1"/>
        <v>-26214.70671650086</v>
      </c>
      <c r="H26" s="323">
        <f>SUM(H$5,H$8,H$12)</f>
        <v>46242.101913723345</v>
      </c>
    </row>
    <row r="27" spans="1:8" ht="15">
      <c r="A27" s="396" t="s">
        <v>1130</v>
      </c>
      <c r="B27" s="324">
        <f>B$20/Constants!$A$28</f>
        <v>25766.11160875087</v>
      </c>
      <c r="C27" s="324">
        <f>C$20/Constants!$A$28</f>
        <v>-560.8326144542358</v>
      </c>
      <c r="D27" s="324">
        <f>D$20/Constants!$A$28</f>
        <v>30654.183088939808</v>
      </c>
      <c r="E27" s="324">
        <f>E$20/Constants!$A$28</f>
        <v>4327.2388657347055</v>
      </c>
      <c r="F27" s="324">
        <f>F$20/Constants!$A$28</f>
        <v>2077.765204758317</v>
      </c>
      <c r="G27" s="324">
        <f>G$20/Constants!$A$28</f>
        <v>-24249.179018446786</v>
      </c>
      <c r="H27" s="324">
        <f>H$20/Constants!$A$28</f>
        <v>12845.028309367595</v>
      </c>
    </row>
    <row r="28" spans="1:8" ht="15">
      <c r="A28" s="396" t="s">
        <v>1110</v>
      </c>
      <c r="B28" s="325">
        <f>$B$19-$H$19</f>
        <v>-6.804196062075896</v>
      </c>
      <c r="C28" s="325">
        <f>$C$19-$H$19</f>
        <v>-13.36233582400132</v>
      </c>
      <c r="D28" s="325">
        <f>$D$19-$H$19</f>
        <v>-0.6341377510123252</v>
      </c>
      <c r="E28" s="325">
        <f>$E$19-$H$19</f>
        <v>-7.192277512937757</v>
      </c>
      <c r="F28" s="325">
        <f>$D$19-$H$19</f>
        <v>-0.6341377510123252</v>
      </c>
      <c r="G28" s="325">
        <f>$E$19-$H$19</f>
        <v>-7.192277512937757</v>
      </c>
      <c r="H28" s="326">
        <f>$H$19-$H$19</f>
        <v>0</v>
      </c>
    </row>
    <row r="29" spans="1:8" ht="15.75" thickBot="1">
      <c r="A29" s="396" t="s">
        <v>1111</v>
      </c>
      <c r="B29" s="327">
        <f>$B$20-$H$20</f>
        <v>46515.89987777979</v>
      </c>
      <c r="C29" s="327">
        <f>$C$20-$H$20</f>
        <v>-48261.099325758594</v>
      </c>
      <c r="D29" s="327">
        <f>$D$20-$H$20</f>
        <v>64112.95720645997</v>
      </c>
      <c r="E29" s="327">
        <f>$E$20-$H$20</f>
        <v>-30664.041997078406</v>
      </c>
      <c r="F29" s="327">
        <f>$D$20-$H$20</f>
        <v>64112.95720645997</v>
      </c>
      <c r="G29" s="327">
        <f>$E$20-$H$20</f>
        <v>-30664.041997078406</v>
      </c>
      <c r="H29" s="328">
        <f>$H$20-$H$20</f>
        <v>0</v>
      </c>
    </row>
    <row r="30" spans="1:8" ht="15">
      <c r="A30" s="397" t="s">
        <v>1127</v>
      </c>
      <c r="B30" s="398"/>
      <c r="C30" s="352"/>
      <c r="D30" s="353"/>
      <c r="E30" s="353"/>
      <c r="F30" s="353"/>
      <c r="G30" s="353"/>
      <c r="H30" s="352"/>
    </row>
    <row r="31" spans="1:8" ht="15">
      <c r="A31" s="396" t="s">
        <v>1109</v>
      </c>
      <c r="B31" s="320">
        <f>SUM(B$6,B$9,B$7,B$15)</f>
        <v>38.63729366673985</v>
      </c>
      <c r="C31" s="320">
        <f>SUM(C$6,C$7,C$9,C$15)</f>
        <v>32.079153904814426</v>
      </c>
      <c r="D31" s="320">
        <f>SUM(D$6,D$9,D$7,D$15)</f>
        <v>38.97617605190241</v>
      </c>
      <c r="E31" s="320">
        <f>SUM(E$6,E$7,E$9,E$15)</f>
        <v>32.418036289976975</v>
      </c>
      <c r="F31" s="320">
        <f>SUM(F$6,F$9,F$7,F$15)</f>
        <v>10.12345715670611</v>
      </c>
      <c r="G31" s="320">
        <f>SUM(G$6,G$7,G$9,G$15)</f>
        <v>3.565317394780685</v>
      </c>
      <c r="H31" s="320">
        <f>SUM(H$6,H$7,H$9,H$15)</f>
        <v>41.414278844462004</v>
      </c>
    </row>
    <row r="32" spans="1:8" ht="15">
      <c r="A32" s="396" t="s">
        <v>1129</v>
      </c>
      <c r="B32" s="323">
        <f aca="true" t="shared" si="2" ref="B32:G32">SUM(B$5,B$8,B$14)</f>
        <v>115358.46675896895</v>
      </c>
      <c r="C32" s="323">
        <f t="shared" si="2"/>
        <v>20581.467555430558</v>
      </c>
      <c r="D32" s="323">
        <f t="shared" si="2"/>
        <v>125014.82018016114</v>
      </c>
      <c r="E32" s="323">
        <f t="shared" si="2"/>
        <v>30237.820976622763</v>
      </c>
      <c r="F32" s="323">
        <f t="shared" si="2"/>
        <v>68562.29248703753</v>
      </c>
      <c r="G32" s="323">
        <f t="shared" si="2"/>
        <v>-26214.70671650086</v>
      </c>
      <c r="H32" s="323">
        <f>SUM(H$5,H$8,H$12)</f>
        <v>46242.101913723345</v>
      </c>
    </row>
    <row r="33" spans="1:8" ht="15">
      <c r="A33" s="396" t="s">
        <v>1130</v>
      </c>
      <c r="B33" s="324">
        <f>B$20/Constants!$A$28</f>
        <v>25766.11160875087</v>
      </c>
      <c r="C33" s="324">
        <f>C$20/Constants!$A$28</f>
        <v>-560.8326144542358</v>
      </c>
      <c r="D33" s="324">
        <f>D$20/Constants!$A$28</f>
        <v>30654.183088939808</v>
      </c>
      <c r="E33" s="324">
        <f>E$20/Constants!$A$28</f>
        <v>4327.2388657347055</v>
      </c>
      <c r="F33" s="324">
        <f>F$20/Constants!$A$28</f>
        <v>2077.765204758317</v>
      </c>
      <c r="G33" s="324">
        <f>G$20/Constants!$A$28</f>
        <v>-24249.179018446786</v>
      </c>
      <c r="H33" s="324">
        <f>H$20/Constants!$A$28</f>
        <v>12845.028309367595</v>
      </c>
    </row>
    <row r="34" spans="1:8" ht="15">
      <c r="A34" s="396" t="s">
        <v>1110</v>
      </c>
      <c r="B34" s="325">
        <f>$B$19-$H$19</f>
        <v>-6.804196062075896</v>
      </c>
      <c r="C34" s="325">
        <f>$C$19-$H$19</f>
        <v>-13.36233582400132</v>
      </c>
      <c r="D34" s="325">
        <f>$D$19-$H$19</f>
        <v>-0.6341377510123252</v>
      </c>
      <c r="E34" s="325">
        <f>$E$19-$H$19</f>
        <v>-7.192277512937757</v>
      </c>
      <c r="F34" s="325">
        <f>$D$19-$H$19</f>
        <v>-0.6341377510123252</v>
      </c>
      <c r="G34" s="325">
        <f>$E$19-$H$19</f>
        <v>-7.192277512937757</v>
      </c>
      <c r="H34" s="326">
        <f>$H$19-$H$19</f>
        <v>0</v>
      </c>
    </row>
    <row r="35" spans="1:8" ht="15.75" thickBot="1">
      <c r="A35" s="396" t="s">
        <v>1111</v>
      </c>
      <c r="B35" s="327">
        <f>$B$20-$H$20</f>
        <v>46515.89987777979</v>
      </c>
      <c r="C35" s="327">
        <f>$C$20-$H$20</f>
        <v>-48261.099325758594</v>
      </c>
      <c r="D35" s="327">
        <f>$D$20-$H$20</f>
        <v>64112.95720645997</v>
      </c>
      <c r="E35" s="327">
        <f>$E$20-$H$20</f>
        <v>-30664.041997078406</v>
      </c>
      <c r="F35" s="327">
        <f>$D$20-$H$20</f>
        <v>64112.95720645997</v>
      </c>
      <c r="G35" s="327">
        <f>$E$20-$H$20</f>
        <v>-30664.041997078406</v>
      </c>
      <c r="H35" s="328">
        <f>$H$20-$H$20</f>
        <v>0</v>
      </c>
    </row>
  </sheetData>
  <sheetProtection sheet="1" objects="1" scenarios="1" selectLockedCells="1" selectUnlockedCells="1"/>
  <mergeCells count="7">
    <mergeCell ref="H1:H2"/>
    <mergeCell ref="B1:B2"/>
    <mergeCell ref="C1:C2"/>
    <mergeCell ref="D1:D2"/>
    <mergeCell ref="E1:E2"/>
    <mergeCell ref="F1:F2"/>
    <mergeCell ref="G1:G2"/>
  </mergeCells>
  <printOptions/>
  <pageMargins left="0.7" right="0.7" top="0.75" bottom="0.75" header="0.3" footer="0.3"/>
  <pageSetup horizontalDpi="300" verticalDpi="300" orientation="portrait" scale="63" r:id="rId2"/>
  <rowBreaks count="1" manualBreakCount="1">
    <brk id="36" max="23" man="1"/>
  </rowBreaks>
  <colBreaks count="1" manualBreakCount="1">
    <brk id="9" max="6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jukes</dc:creator>
  <cp:keywords/>
  <dc:description/>
  <cp:lastModifiedBy>jukes</cp:lastModifiedBy>
  <dcterms:created xsi:type="dcterms:W3CDTF">2012-05-04T06:45:41Z</dcterms:created>
  <dcterms:modified xsi:type="dcterms:W3CDTF">2012-05-08T21:30:12Z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