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426"/>
  <workbookPr defaultThemeVersion="153222"/>
  <mc:AlternateContent xmlns:mc="http://schemas.openxmlformats.org/markup-compatibility/2006">
    <mc:Choice Requires="x15">
      <x15ac:absPath xmlns:x15ac="http://schemas.microsoft.com/office/spreadsheetml/2010/11/ac" url="C:\Users\Hazlo\Dropbox\sharing wide\mason jar analysis\"/>
    </mc:Choice>
  </mc:AlternateContent>
  <bookViews>
    <workbookView xWindow="0" yWindow="0" windowWidth="21600" windowHeight="9732"/>
  </bookViews>
  <sheets>
    <sheet name="Sheet1" sheetId="1" r:id="rId1"/>
    <sheet name="Sheet2" sheetId="3"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2" i="1" l="1"/>
  <c r="F14" i="1" l="1"/>
  <c r="F13" i="1"/>
  <c r="F15" i="1" s="1"/>
  <c r="B28" i="1" l="1"/>
  <c r="F11" i="1"/>
  <c r="F5" i="1"/>
  <c r="M3" i="1"/>
  <c r="E30" i="1" s="1"/>
  <c r="D28" i="1" l="1"/>
  <c r="E33" i="1"/>
  <c r="B29" i="1"/>
  <c r="E36" i="1"/>
  <c r="E32" i="1"/>
  <c r="E37" i="1"/>
  <c r="E29" i="1"/>
  <c r="E35" i="1"/>
  <c r="E31" i="1"/>
  <c r="E28" i="1"/>
  <c r="E34" i="1"/>
  <c r="J5" i="1"/>
  <c r="J6" i="1" s="1"/>
  <c r="F12" i="1"/>
  <c r="F16" i="1" s="1"/>
  <c r="M4" i="1"/>
  <c r="J8" i="1"/>
  <c r="J7" i="1"/>
  <c r="F30" i="1" l="1"/>
  <c r="F34" i="1"/>
  <c r="F28" i="1"/>
  <c r="G28" i="1" s="1"/>
  <c r="F31" i="1"/>
  <c r="F35" i="1"/>
  <c r="F33" i="1"/>
  <c r="F32" i="1"/>
  <c r="F36" i="1"/>
  <c r="F29" i="1"/>
  <c r="G29" i="1" s="1"/>
  <c r="F37" i="1"/>
  <c r="B30" i="1"/>
  <c r="G30" i="1" s="1"/>
  <c r="D29" i="1"/>
  <c r="J9" i="1"/>
  <c r="M5" i="1"/>
  <c r="B31" i="1" l="1"/>
  <c r="G31" i="1" s="1"/>
  <c r="D30" i="1"/>
  <c r="M6" i="1"/>
  <c r="M7" i="1" s="1"/>
  <c r="I11" i="1" s="1"/>
  <c r="M8" i="1" l="1"/>
  <c r="B32" i="1"/>
  <c r="G32" i="1" s="1"/>
  <c r="D31" i="1"/>
  <c r="M9" i="1"/>
  <c r="B33" i="1" l="1"/>
  <c r="G33" i="1" s="1"/>
  <c r="D32" i="1"/>
  <c r="B34" i="1" l="1"/>
  <c r="G34" i="1" s="1"/>
  <c r="D33" i="1"/>
  <c r="B35" i="1" l="1"/>
  <c r="G35" i="1" s="1"/>
  <c r="D34" i="1"/>
  <c r="B36" i="1" l="1"/>
  <c r="G36" i="1" s="1"/>
  <c r="D35" i="1"/>
  <c r="B37" i="1" l="1"/>
  <c r="G37" i="1" s="1"/>
  <c r="D36" i="1"/>
  <c r="D37" i="1" l="1"/>
</calcChain>
</file>

<file path=xl/sharedStrings.xml><?xml version="1.0" encoding="utf-8"?>
<sst xmlns="http://schemas.openxmlformats.org/spreadsheetml/2006/main" count="89" uniqueCount="69">
  <si>
    <t>kWh</t>
  </si>
  <si>
    <t>Mason Jar</t>
  </si>
  <si>
    <t>Plastic Cup</t>
  </si>
  <si>
    <t>Paper Cup</t>
  </si>
  <si>
    <t>Unit</t>
  </si>
  <si>
    <t>Container</t>
  </si>
  <si>
    <t>Embedded Energy</t>
  </si>
  <si>
    <t>1 gallon is</t>
  </si>
  <si>
    <t>fl. oz.</t>
  </si>
  <si>
    <t>kWh/batch</t>
  </si>
  <si>
    <t>gal.</t>
  </si>
  <si>
    <t>Embeded Energy per Jar</t>
  </si>
  <si>
    <t># of Jars in Circulation</t>
  </si>
  <si>
    <t>Jars</t>
  </si>
  <si>
    <t>Total EE in Jars</t>
  </si>
  <si>
    <t>Cups not used</t>
  </si>
  <si>
    <t>Cups</t>
  </si>
  <si>
    <t>Total EE in Cups</t>
  </si>
  <si>
    <t xml:space="preserve">Energy Saved </t>
  </si>
  <si>
    <t>Coffee that can be brewed</t>
  </si>
  <si>
    <t>1 jar can hold</t>
  </si>
  <si>
    <t>Jars that can be filled</t>
  </si>
  <si>
    <t>More coffee per cup</t>
  </si>
  <si>
    <t>cups</t>
  </si>
  <si>
    <t>The Coffee Maker</t>
  </si>
  <si>
    <t>Coffee made</t>
  </si>
  <si>
    <t>cups/batch</t>
  </si>
  <si>
    <t>Energy Used</t>
  </si>
  <si>
    <t>Watts</t>
  </si>
  <si>
    <t>Run-time</t>
  </si>
  <si>
    <t>min.</t>
  </si>
  <si>
    <t>1 hour is</t>
  </si>
  <si>
    <t>1 kWh is</t>
  </si>
  <si>
    <t>gal./batch</t>
  </si>
  <si>
    <t>kWh/gal.</t>
  </si>
  <si>
    <t>Times each jar is used</t>
  </si>
  <si>
    <t>Total Jar Use</t>
  </si>
  <si>
    <t>times</t>
  </si>
  <si>
    <t>Total Jar Reuse</t>
  </si>
  <si>
    <t>Embeded Energy per Cup</t>
  </si>
  <si>
    <t>Assumptions and Conversions</t>
  </si>
  <si>
    <t>Common Types of Coffee Maker</t>
  </si>
  <si>
    <t>Automatic Drip Filter (Small)</t>
  </si>
  <si>
    <t>Automatic Drip Filter (Large)</t>
  </si>
  <si>
    <t xml:space="preserve"> Espresso Machine (Steam)</t>
  </si>
  <si>
    <t>Type</t>
  </si>
  <si>
    <t>Capacity (cups)</t>
  </si>
  <si>
    <t>Single Serve Capsule (Pod)</t>
  </si>
  <si>
    <t>Run Time (min.)</t>
  </si>
  <si>
    <t>Active Power Use (Watts)</t>
  </si>
  <si>
    <t>Custom</t>
  </si>
  <si>
    <t>Variable</t>
  </si>
  <si>
    <t>Espresso Machine (Pump Automatic)</t>
  </si>
  <si>
    <t xml:space="preserve">1 shot is </t>
  </si>
  <si>
    <t>jars</t>
  </si>
  <si>
    <t>Times Used</t>
  </si>
  <si>
    <t>EE in Cups (kWh)</t>
  </si>
  <si>
    <t>EE in Jars (kWh)</t>
  </si>
  <si>
    <t>People Using Jars</t>
  </si>
  <si>
    <t>kWh/use</t>
  </si>
  <si>
    <t>Mason Jars</t>
  </si>
  <si>
    <t>Use the following sheet to see how much coffee can be brewed using the energy saved by reusing mason jars instead of buying cups.
 Change the outcome by changing the yellow boxes:
          (1) The type of cup being compared.
          (2) The coffee pot being used.
          (3) The number of jars purchased.
          (4) The number of times each jar is reused.</t>
  </si>
  <si>
    <t>energystar.gov</t>
  </si>
  <si>
    <t>retrieved from</t>
  </si>
  <si>
    <r>
      <t>Based on analysis conducted by ENGR 308</t>
    </r>
    <r>
      <rPr>
        <i/>
        <sz val="11"/>
        <color theme="1"/>
        <rFont val="Calibri"/>
        <family val="2"/>
        <scheme val="minor"/>
      </rPr>
      <t xml:space="preserve"> Technology and the Environment</t>
    </r>
    <r>
      <rPr>
        <sz val="11"/>
        <color theme="1"/>
        <rFont val="Calibri"/>
        <family val="2"/>
        <scheme val="minor"/>
      </rPr>
      <t xml:space="preserve"> --Fall 2016</t>
    </r>
  </si>
  <si>
    <t>Energy Rate</t>
  </si>
  <si>
    <t>Wh</t>
  </si>
  <si>
    <t>min</t>
  </si>
  <si>
    <t>How much coffee can be brewed by reusing mason jars?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</si>
</sst>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10" x14ac:knownFonts="1">
    <font>
      <sz val="11"/>
      <color theme="1"/>
      <name val="Calibri"/>
      <family val="2"/>
      <scheme val="minor"/>
    </font>
    <font>
      <i/>
      <sz val="11"/>
      <color rgb="FF7F7F7F"/>
      <name val="Calibri"/>
      <family val="2"/>
      <scheme val="minor"/>
    </font>
    <font>
      <u/>
      <sz val="11"/>
      <color theme="10"/>
      <name val="Calibri"/>
      <family val="2"/>
      <scheme val="minor"/>
    </font>
    <font>
      <sz val="11"/>
      <name val="Calibri"/>
      <family val="2"/>
      <scheme val="minor"/>
    </font>
    <font>
      <sz val="20"/>
      <color theme="1"/>
      <name val="Calibri"/>
      <family val="2"/>
      <scheme val="minor"/>
    </font>
    <font>
      <sz val="10"/>
      <color theme="1"/>
      <name val="Calibri"/>
      <family val="2"/>
      <scheme val="minor"/>
    </font>
    <font>
      <u/>
      <sz val="10"/>
      <color theme="10"/>
      <name val="Calibri"/>
      <family val="2"/>
      <scheme val="minor"/>
    </font>
    <font>
      <i/>
      <sz val="11"/>
      <color theme="1"/>
      <name val="Calibri"/>
      <family val="2"/>
      <scheme val="minor"/>
    </font>
    <font>
      <sz val="26"/>
      <color theme="1"/>
      <name val="Calibri Light"/>
      <family val="2"/>
      <scheme val="major"/>
    </font>
    <font>
      <sz val="8"/>
      <color rgb="FF000000"/>
      <name val="Segoe UI"/>
      <family val="2"/>
    </font>
  </fonts>
  <fills count="10">
    <fill>
      <patternFill patternType="none"/>
    </fill>
    <fill>
      <patternFill patternType="gray125"/>
    </fill>
    <fill>
      <patternFill patternType="solid">
        <fgColor theme="6"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s>
  <borders count="37">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double">
        <color indexed="64"/>
      </bottom>
      <diagonal/>
    </border>
    <border>
      <left/>
      <right/>
      <top style="double">
        <color indexed="64"/>
      </top>
      <bottom/>
      <diagonal/>
    </border>
    <border>
      <left/>
      <right/>
      <top style="double">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13">
    <xf numFmtId="0" fontId="0" fillId="0" borderId="0" xfId="0"/>
    <xf numFmtId="0" fontId="0" fillId="0" borderId="0" xfId="0" applyAlignment="1">
      <alignment horizontal="center"/>
    </xf>
    <xf numFmtId="0" fontId="0" fillId="0" borderId="0" xfId="0" applyAlignment="1">
      <alignment horizontal="center"/>
    </xf>
    <xf numFmtId="0" fontId="0" fillId="0" borderId="15" xfId="0" applyBorder="1"/>
    <xf numFmtId="0" fontId="0" fillId="8" borderId="19" xfId="0" applyFill="1" applyBorder="1" applyAlignment="1">
      <alignment horizontal="center"/>
    </xf>
    <xf numFmtId="0" fontId="0" fillId="8" borderId="11" xfId="0" applyFill="1" applyBorder="1"/>
    <xf numFmtId="0" fontId="0" fillId="8" borderId="20" xfId="0" applyFill="1" applyBorder="1" applyAlignment="1">
      <alignment horizontal="center"/>
    </xf>
    <xf numFmtId="0" fontId="0" fillId="8" borderId="14" xfId="0" applyFill="1" applyBorder="1" applyAlignment="1">
      <alignment horizontal="center"/>
    </xf>
    <xf numFmtId="0" fontId="0" fillId="8" borderId="0" xfId="0" applyFill="1" applyBorder="1" applyAlignment="1">
      <alignment horizontal="center"/>
    </xf>
    <xf numFmtId="0" fontId="0" fillId="8" borderId="15" xfId="0" applyFill="1" applyBorder="1" applyAlignment="1">
      <alignment horizontal="center"/>
    </xf>
    <xf numFmtId="2" fontId="0" fillId="8" borderId="0" xfId="0" applyNumberFormat="1" applyFill="1" applyBorder="1" applyAlignment="1">
      <alignment horizontal="center"/>
    </xf>
    <xf numFmtId="0" fontId="0" fillId="8" borderId="16" xfId="0" applyFill="1" applyBorder="1"/>
    <xf numFmtId="2" fontId="0" fillId="8" borderId="1" xfId="0" applyNumberFormat="1" applyFill="1" applyBorder="1" applyAlignment="1">
      <alignment horizontal="center"/>
    </xf>
    <xf numFmtId="0" fontId="0" fillId="8" borderId="1" xfId="0" applyFill="1" applyBorder="1" applyAlignment="1">
      <alignment horizontal="center"/>
    </xf>
    <xf numFmtId="0" fontId="0" fillId="8" borderId="21" xfId="0" applyFill="1" applyBorder="1" applyAlignment="1">
      <alignment horizontal="center"/>
    </xf>
    <xf numFmtId="0" fontId="0" fillId="8" borderId="22" xfId="0" applyFill="1" applyBorder="1" applyAlignment="1">
      <alignment horizontal="center"/>
    </xf>
    <xf numFmtId="0" fontId="0" fillId="8" borderId="12" xfId="0" applyFill="1" applyBorder="1" applyAlignment="1">
      <alignment horizontal="center"/>
    </xf>
    <xf numFmtId="0" fontId="0" fillId="8" borderId="7" xfId="0" applyFill="1" applyBorder="1" applyAlignment="1">
      <alignment horizontal="center"/>
    </xf>
    <xf numFmtId="0" fontId="0" fillId="8" borderId="16" xfId="0" applyFill="1" applyBorder="1" applyAlignment="1">
      <alignment horizontal="center"/>
    </xf>
    <xf numFmtId="0" fontId="0" fillId="8" borderId="17" xfId="0" applyFill="1" applyBorder="1" applyAlignment="1">
      <alignment horizontal="center"/>
    </xf>
    <xf numFmtId="0" fontId="0" fillId="8" borderId="23" xfId="0" applyFill="1" applyBorder="1" applyAlignment="1">
      <alignment horizontal="center"/>
    </xf>
    <xf numFmtId="0" fontId="0" fillId="8" borderId="13" xfId="0" applyFill="1" applyBorder="1" applyAlignment="1">
      <alignment horizontal="center"/>
    </xf>
    <xf numFmtId="165" fontId="0" fillId="8" borderId="1" xfId="0" applyNumberFormat="1" applyFill="1" applyBorder="1" applyAlignment="1">
      <alignment horizontal="center"/>
    </xf>
    <xf numFmtId="0" fontId="0" fillId="8" borderId="6" xfId="0" applyFill="1" applyBorder="1"/>
    <xf numFmtId="0" fontId="0" fillId="4" borderId="3" xfId="0" applyFill="1" applyBorder="1" applyAlignment="1">
      <alignment horizontal="center"/>
    </xf>
    <xf numFmtId="0" fontId="0" fillId="4" borderId="2" xfId="0" applyFill="1" applyBorder="1" applyAlignment="1">
      <alignment horizontal="center"/>
    </xf>
    <xf numFmtId="0" fontId="0" fillId="0" borderId="0" xfId="0" applyBorder="1"/>
    <xf numFmtId="0" fontId="0" fillId="3" borderId="0" xfId="0" applyFill="1" applyBorder="1"/>
    <xf numFmtId="0" fontId="0" fillId="3" borderId="4" xfId="0" applyFill="1" applyBorder="1" applyAlignment="1">
      <alignment horizontal="center"/>
    </xf>
    <xf numFmtId="0" fontId="0" fillId="3" borderId="4" xfId="0" applyFill="1" applyBorder="1"/>
    <xf numFmtId="0" fontId="0" fillId="3" borderId="25" xfId="0" applyFill="1" applyBorder="1" applyAlignment="1">
      <alignment horizontal="center"/>
    </xf>
    <xf numFmtId="0" fontId="0" fillId="5" borderId="6" xfId="0" applyFill="1" applyBorder="1" applyAlignment="1">
      <alignment horizontal="center"/>
    </xf>
    <xf numFmtId="0" fontId="0" fillId="5" borderId="26" xfId="0" applyFill="1" applyBorder="1" applyAlignment="1">
      <alignment horizontal="center"/>
    </xf>
    <xf numFmtId="0" fontId="0" fillId="5" borderId="22" xfId="0" applyFill="1" applyBorder="1" applyAlignment="1">
      <alignment horizontal="center"/>
    </xf>
    <xf numFmtId="0" fontId="0" fillId="5" borderId="23" xfId="0" applyFill="1" applyBorder="1" applyAlignment="1">
      <alignment horizontal="center"/>
    </xf>
    <xf numFmtId="0" fontId="0" fillId="5" borderId="1" xfId="0" applyFill="1" applyBorder="1" applyAlignment="1">
      <alignment horizontal="center"/>
    </xf>
    <xf numFmtId="0" fontId="0" fillId="5" borderId="17" xfId="0" applyFill="1" applyBorder="1" applyAlignment="1">
      <alignment horizontal="center"/>
    </xf>
    <xf numFmtId="164" fontId="0" fillId="5" borderId="22" xfId="0" applyNumberFormat="1" applyFill="1" applyBorder="1" applyAlignment="1">
      <alignment horizontal="center"/>
    </xf>
    <xf numFmtId="0" fontId="0" fillId="5" borderId="27" xfId="0" applyFill="1" applyBorder="1" applyAlignment="1">
      <alignment horizontal="center"/>
    </xf>
    <xf numFmtId="165" fontId="0" fillId="5" borderId="6" xfId="0" applyNumberFormat="1" applyFill="1" applyBorder="1" applyAlignment="1">
      <alignment horizontal="center"/>
    </xf>
    <xf numFmtId="0" fontId="0" fillId="5" borderId="21" xfId="0" applyFill="1" applyBorder="1" applyAlignment="1">
      <alignment horizontal="center"/>
    </xf>
    <xf numFmtId="2" fontId="0" fillId="0" borderId="0" xfId="0" applyNumberFormat="1"/>
    <xf numFmtId="165" fontId="0" fillId="0" borderId="0" xfId="0" applyNumberFormat="1"/>
    <xf numFmtId="0" fontId="0" fillId="8" borderId="6" xfId="0" applyFill="1" applyBorder="1" applyAlignment="1">
      <alignment horizontal="center"/>
    </xf>
    <xf numFmtId="0" fontId="0" fillId="2" borderId="0" xfId="0" applyFill="1" applyBorder="1"/>
    <xf numFmtId="0" fontId="0" fillId="7" borderId="34" xfId="0" applyFill="1" applyBorder="1" applyAlignment="1">
      <alignment horizontal="center"/>
    </xf>
    <xf numFmtId="0" fontId="0" fillId="7" borderId="35" xfId="0" applyFill="1" applyBorder="1" applyAlignment="1">
      <alignment horizontal="center"/>
    </xf>
    <xf numFmtId="165" fontId="0" fillId="8" borderId="1" xfId="0" applyNumberFormat="1" applyFill="1" applyBorder="1"/>
    <xf numFmtId="165" fontId="0" fillId="8" borderId="6" xfId="0" applyNumberFormat="1" applyFill="1" applyBorder="1"/>
    <xf numFmtId="2" fontId="0" fillId="8" borderId="6" xfId="0" applyNumberFormat="1" applyFill="1" applyBorder="1" applyAlignment="1">
      <alignment horizontal="center"/>
    </xf>
    <xf numFmtId="165" fontId="0" fillId="8" borderId="22" xfId="0" applyNumberFormat="1" applyFill="1" applyBorder="1"/>
    <xf numFmtId="2" fontId="0" fillId="8" borderId="22" xfId="0" applyNumberFormat="1" applyFill="1" applyBorder="1" applyAlignment="1">
      <alignment horizontal="center"/>
    </xf>
    <xf numFmtId="0" fontId="6" fillId="9" borderId="7" xfId="2" applyFont="1" applyFill="1" applyBorder="1" applyAlignment="1">
      <alignment vertical="top"/>
    </xf>
    <xf numFmtId="0" fontId="0" fillId="9" borderId="12" xfId="0" applyFill="1" applyBorder="1"/>
    <xf numFmtId="0" fontId="0" fillId="9" borderId="13" xfId="0" applyFill="1" applyBorder="1"/>
    <xf numFmtId="0" fontId="0" fillId="9" borderId="14" xfId="0" applyFill="1" applyBorder="1"/>
    <xf numFmtId="0" fontId="0" fillId="2" borderId="0" xfId="0" applyFill="1" applyBorder="1" applyAlignment="1">
      <alignment horizontal="center"/>
    </xf>
    <xf numFmtId="0" fontId="0" fillId="9" borderId="15" xfId="0" applyFill="1" applyBorder="1"/>
    <xf numFmtId="0" fontId="0" fillId="9" borderId="0" xfId="0" applyFill="1" applyBorder="1"/>
    <xf numFmtId="0" fontId="0" fillId="9" borderId="16" xfId="0" applyFill="1" applyBorder="1"/>
    <xf numFmtId="0" fontId="0" fillId="2" borderId="1" xfId="0" applyFill="1" applyBorder="1" applyAlignment="1">
      <alignment horizontal="center"/>
    </xf>
    <xf numFmtId="0" fontId="0" fillId="2" borderId="1" xfId="0" applyFill="1" applyBorder="1"/>
    <xf numFmtId="165" fontId="0" fillId="2" borderId="1" xfId="0" applyNumberFormat="1" applyFill="1" applyBorder="1"/>
    <xf numFmtId="2" fontId="0" fillId="2" borderId="1" xfId="0" applyNumberFormat="1" applyFill="1" applyBorder="1"/>
    <xf numFmtId="0" fontId="0" fillId="9" borderId="17" xfId="0" applyFill="1" applyBorder="1"/>
    <xf numFmtId="165" fontId="0" fillId="8" borderId="26" xfId="0" applyNumberFormat="1" applyFill="1" applyBorder="1" applyAlignment="1">
      <alignment horizontal="center"/>
    </xf>
    <xf numFmtId="165" fontId="0" fillId="8" borderId="17" xfId="0" applyNumberFormat="1" applyFill="1" applyBorder="1" applyAlignment="1">
      <alignment horizontal="center"/>
    </xf>
    <xf numFmtId="165" fontId="0" fillId="8" borderId="23" xfId="0" applyNumberFormat="1" applyFill="1" applyBorder="1" applyAlignment="1">
      <alignment horizontal="center"/>
    </xf>
    <xf numFmtId="1" fontId="0" fillId="8" borderId="22" xfId="0" applyNumberFormat="1" applyFill="1" applyBorder="1" applyAlignment="1">
      <alignment horizontal="center"/>
    </xf>
    <xf numFmtId="0" fontId="0" fillId="8" borderId="16" xfId="0" applyFill="1" applyBorder="1" applyAlignment="1">
      <alignment horizontal="center"/>
    </xf>
    <xf numFmtId="0" fontId="0" fillId="8" borderId="1" xfId="0" applyFill="1" applyBorder="1" applyAlignment="1">
      <alignment horizontal="center"/>
    </xf>
    <xf numFmtId="0" fontId="5" fillId="9" borderId="7" xfId="0" applyFont="1" applyFill="1" applyBorder="1" applyAlignment="1">
      <alignment horizontal="right" vertical="top"/>
    </xf>
    <xf numFmtId="0" fontId="0" fillId="2" borderId="1" xfId="0" applyFill="1" applyBorder="1" applyAlignment="1">
      <alignment horizontal="right"/>
    </xf>
    <xf numFmtId="0" fontId="0" fillId="8" borderId="21" xfId="0" applyFill="1" applyBorder="1" applyAlignment="1">
      <alignment horizontal="center"/>
    </xf>
    <xf numFmtId="0" fontId="0" fillId="8" borderId="22" xfId="0" applyFill="1" applyBorder="1" applyAlignment="1">
      <alignment horizontal="center"/>
    </xf>
    <xf numFmtId="0" fontId="0" fillId="7" borderId="36" xfId="0" applyFill="1" applyBorder="1" applyAlignment="1">
      <alignment horizontal="center"/>
    </xf>
    <xf numFmtId="0" fontId="0" fillId="7" borderId="34" xfId="0" applyFill="1" applyBorder="1" applyAlignment="1">
      <alignment horizontal="center"/>
    </xf>
    <xf numFmtId="0" fontId="0" fillId="8" borderId="27" xfId="0" applyFill="1" applyBorder="1" applyAlignment="1">
      <alignment horizontal="center"/>
    </xf>
    <xf numFmtId="0" fontId="0" fillId="8" borderId="6" xfId="0" applyFill="1" applyBorder="1" applyAlignment="1">
      <alignment horizontal="center"/>
    </xf>
    <xf numFmtId="2" fontId="8" fillId="6" borderId="28" xfId="0" applyNumberFormat="1" applyFont="1" applyFill="1" applyBorder="1" applyAlignment="1">
      <alignment horizontal="left" vertical="center" wrapText="1"/>
    </xf>
    <xf numFmtId="2" fontId="8" fillId="6" borderId="5" xfId="0" applyNumberFormat="1" applyFont="1" applyFill="1" applyBorder="1" applyAlignment="1">
      <alignment horizontal="left" vertical="center" wrapText="1"/>
    </xf>
    <xf numFmtId="2" fontId="8" fillId="6" borderId="29" xfId="0" applyNumberFormat="1" applyFont="1" applyFill="1" applyBorder="1" applyAlignment="1">
      <alignment horizontal="left" vertical="center" wrapText="1"/>
    </xf>
    <xf numFmtId="2" fontId="8" fillId="6" borderId="30" xfId="0" applyNumberFormat="1" applyFont="1" applyFill="1" applyBorder="1" applyAlignment="1">
      <alignment horizontal="left" vertical="center" wrapText="1"/>
    </xf>
    <xf numFmtId="2" fontId="8" fillId="6" borderId="0" xfId="0" applyNumberFormat="1" applyFont="1" applyFill="1" applyBorder="1" applyAlignment="1">
      <alignment horizontal="left" vertical="center" wrapText="1"/>
    </xf>
    <xf numFmtId="2" fontId="8" fillId="6" borderId="31" xfId="0" applyNumberFormat="1" applyFont="1" applyFill="1" applyBorder="1" applyAlignment="1">
      <alignment horizontal="left" vertical="center" wrapText="1"/>
    </xf>
    <xf numFmtId="2" fontId="8" fillId="6" borderId="32" xfId="0" applyNumberFormat="1" applyFont="1" applyFill="1" applyBorder="1" applyAlignment="1">
      <alignment horizontal="left" vertical="center" wrapText="1"/>
    </xf>
    <xf numFmtId="2" fontId="8" fillId="6" borderId="4" xfId="0" applyNumberFormat="1" applyFont="1" applyFill="1" applyBorder="1" applyAlignment="1">
      <alignment horizontal="left" vertical="center" wrapText="1"/>
    </xf>
    <xf numFmtId="2" fontId="8" fillId="6" borderId="33" xfId="0" applyNumberFormat="1" applyFont="1" applyFill="1" applyBorder="1" applyAlignment="1">
      <alignment horizontal="left" vertical="center" wrapText="1"/>
    </xf>
    <xf numFmtId="0" fontId="4" fillId="2" borderId="7" xfId="0" applyFont="1" applyFill="1" applyBorder="1" applyAlignment="1">
      <alignment horizontal="center" vertical="center"/>
    </xf>
    <xf numFmtId="0" fontId="0" fillId="2" borderId="7" xfId="0" applyFill="1" applyBorder="1" applyAlignment="1">
      <alignment horizontal="center" vertical="center"/>
    </xf>
    <xf numFmtId="0" fontId="0" fillId="8" borderId="22" xfId="0" applyFill="1" applyBorder="1" applyAlignment="1">
      <alignment horizontal="left"/>
    </xf>
    <xf numFmtId="0" fontId="0" fillId="8" borderId="21" xfId="0" applyFill="1" applyBorder="1" applyAlignment="1">
      <alignment horizontal="left"/>
    </xf>
    <xf numFmtId="0" fontId="0" fillId="8" borderId="24" xfId="0" applyFill="1" applyBorder="1" applyAlignment="1">
      <alignment horizontal="left"/>
    </xf>
    <xf numFmtId="0" fontId="0" fillId="7" borderId="4" xfId="0" applyFont="1" applyFill="1" applyBorder="1" applyAlignment="1">
      <alignment horizontal="center"/>
    </xf>
    <xf numFmtId="0" fontId="0" fillId="8" borderId="7" xfId="0" applyFill="1" applyBorder="1" applyAlignment="1">
      <alignment horizontal="center"/>
    </xf>
    <xf numFmtId="0" fontId="0" fillId="4" borderId="8" xfId="0" applyFill="1" applyBorder="1" applyAlignment="1">
      <alignment horizontal="center"/>
    </xf>
    <xf numFmtId="0" fontId="0" fillId="4" borderId="10" xfId="0" applyFill="1" applyBorder="1" applyAlignment="1">
      <alignment horizontal="center"/>
    </xf>
    <xf numFmtId="0" fontId="1" fillId="5" borderId="12" xfId="1" applyFill="1" applyBorder="1" applyAlignment="1">
      <alignment horizontal="left" vertical="center" wrapText="1"/>
    </xf>
    <xf numFmtId="0" fontId="1" fillId="5" borderId="7" xfId="1" applyFill="1" applyBorder="1" applyAlignment="1">
      <alignment horizontal="left" vertical="center" wrapText="1"/>
    </xf>
    <xf numFmtId="0" fontId="1" fillId="5" borderId="13" xfId="1" applyFill="1" applyBorder="1" applyAlignment="1">
      <alignment horizontal="left" vertical="center" wrapText="1"/>
    </xf>
    <xf numFmtId="0" fontId="1" fillId="5" borderId="14" xfId="1" applyFill="1" applyBorder="1" applyAlignment="1">
      <alignment horizontal="left" vertical="center" wrapText="1"/>
    </xf>
    <xf numFmtId="0" fontId="1" fillId="5" borderId="0" xfId="1" applyFill="1" applyBorder="1" applyAlignment="1">
      <alignment horizontal="left" vertical="center" wrapText="1"/>
    </xf>
    <xf numFmtId="0" fontId="1" fillId="5" borderId="15" xfId="1" applyFill="1" applyBorder="1" applyAlignment="1">
      <alignment horizontal="left" vertical="center" wrapText="1"/>
    </xf>
    <xf numFmtId="0" fontId="0" fillId="7" borderId="16" xfId="0" applyFill="1" applyBorder="1" applyAlignment="1">
      <alignment horizontal="center"/>
    </xf>
    <xf numFmtId="0" fontId="0" fillId="7" borderId="1" xfId="0" applyFill="1" applyBorder="1" applyAlignment="1">
      <alignment horizontal="center"/>
    </xf>
    <xf numFmtId="0" fontId="0" fillId="7" borderId="17" xfId="0" applyFill="1" applyBorder="1" applyAlignment="1">
      <alignment horizontal="center"/>
    </xf>
    <xf numFmtId="0" fontId="0" fillId="4" borderId="9" xfId="0" applyFill="1" applyBorder="1" applyAlignment="1">
      <alignment horizontal="center"/>
    </xf>
    <xf numFmtId="0" fontId="0" fillId="4" borderId="18" xfId="0" applyFill="1" applyBorder="1" applyAlignment="1">
      <alignment horizontal="center"/>
    </xf>
    <xf numFmtId="0" fontId="3" fillId="7" borderId="34" xfId="0" applyFont="1" applyFill="1" applyBorder="1" applyAlignment="1">
      <alignment horizontal="center"/>
    </xf>
    <xf numFmtId="0" fontId="3" fillId="7" borderId="35" xfId="0" applyFont="1" applyFill="1" applyBorder="1" applyAlignment="1">
      <alignment horizontal="center"/>
    </xf>
    <xf numFmtId="0" fontId="0" fillId="7" borderId="14" xfId="0" applyFill="1" applyBorder="1" applyAlignment="1">
      <alignment horizontal="center"/>
    </xf>
    <xf numFmtId="0" fontId="0" fillId="7" borderId="0" xfId="0" applyFill="1" applyBorder="1" applyAlignment="1">
      <alignment horizontal="center"/>
    </xf>
    <xf numFmtId="0" fontId="0" fillId="7" borderId="15" xfId="0" applyFill="1" applyBorder="1" applyAlignment="1">
      <alignment horizontal="center"/>
    </xf>
  </cellXfs>
  <cellStyles count="3">
    <cellStyle name="Explanatory Text" xfId="1" builtinId="53"/>
    <cellStyle name="Hyperlink" xfId="2" builtinId="8"/>
    <cellStyle name="Normal" xfId="0" builtinId="0"/>
  </cellStyles>
  <dxfs count="0"/>
  <tableStyles count="0" defaultTableStyle="TableStyleMedium2" defaultPivotStyle="PivotStyleLight16"/>
  <colors>
    <mruColors>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Embedded</a:t>
            </a:r>
            <a:r>
              <a:rPr lang="en-US" baseline="0"/>
              <a:t> Energy per Use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Sheet1!$AB$2</c:f>
              <c:strCache>
                <c:ptCount val="1"/>
                <c:pt idx="0">
                  <c:v>Paper Cups</c:v>
                </c:pt>
              </c:strCache>
            </c:strRef>
          </c:tx>
          <c:spPr>
            <a:ln w="28575" cap="rnd">
              <a:solidFill>
                <a:schemeClr val="accent2">
                  <a:lumMod val="75000"/>
                </a:schemeClr>
              </a:solidFill>
              <a:round/>
            </a:ln>
            <a:effectLst/>
          </c:spPr>
          <c:marker>
            <c:symbol val="none"/>
          </c:marker>
          <c:val>
            <c:numRef>
              <c:f>Sheet1!$E$28:$E$37</c:f>
              <c:numCache>
                <c:formatCode>0.000</c:formatCode>
                <c:ptCount val="10"/>
                <c:pt idx="0">
                  <c:v>0.26200000000000001</c:v>
                </c:pt>
                <c:pt idx="1">
                  <c:v>0.26200000000000001</c:v>
                </c:pt>
                <c:pt idx="2">
                  <c:v>0.26200000000000001</c:v>
                </c:pt>
                <c:pt idx="3">
                  <c:v>0.26200000000000001</c:v>
                </c:pt>
                <c:pt idx="4">
                  <c:v>0.26200000000000001</c:v>
                </c:pt>
                <c:pt idx="5">
                  <c:v>0.26200000000000001</c:v>
                </c:pt>
                <c:pt idx="6">
                  <c:v>0.26200000000000001</c:v>
                </c:pt>
                <c:pt idx="7">
                  <c:v>0.26200000000000001</c:v>
                </c:pt>
                <c:pt idx="8">
                  <c:v>0.26200000000000001</c:v>
                </c:pt>
                <c:pt idx="9">
                  <c:v>0.26200000000000001</c:v>
                </c:pt>
              </c:numCache>
            </c:numRef>
          </c:val>
          <c:smooth val="0"/>
          <c:extLst>
            <c:ext xmlns:c16="http://schemas.microsoft.com/office/drawing/2014/chart" uri="{C3380CC4-5D6E-409C-BE32-E72D297353CC}">
              <c16:uniqueId val="{00000000-8194-4836-84F2-481C2E210470}"/>
            </c:ext>
          </c:extLst>
        </c:ser>
        <c:ser>
          <c:idx val="3"/>
          <c:order val="1"/>
          <c:tx>
            <c:strRef>
              <c:f>Sheet1!$AB$3</c:f>
              <c:strCache>
                <c:ptCount val="1"/>
                <c:pt idx="0">
                  <c:v>Mason Jars</c:v>
                </c:pt>
              </c:strCache>
            </c:strRef>
          </c:tx>
          <c:spPr>
            <a:ln w="28575" cap="rnd">
              <a:solidFill>
                <a:schemeClr val="accent6">
                  <a:lumMod val="75000"/>
                </a:schemeClr>
              </a:solidFill>
              <a:round/>
            </a:ln>
            <a:effectLst/>
          </c:spPr>
          <c:marker>
            <c:symbol val="none"/>
          </c:marker>
          <c:val>
            <c:numRef>
              <c:f>Sheet1!$G$28:$G$37</c:f>
              <c:numCache>
                <c:formatCode>0.000</c:formatCode>
                <c:ptCount val="10"/>
                <c:pt idx="0">
                  <c:v>1.81</c:v>
                </c:pt>
                <c:pt idx="1">
                  <c:v>0.90500000000000003</c:v>
                </c:pt>
                <c:pt idx="2">
                  <c:v>0.60333333333333339</c:v>
                </c:pt>
                <c:pt idx="3">
                  <c:v>0.45250000000000001</c:v>
                </c:pt>
                <c:pt idx="4">
                  <c:v>0.36199999999999999</c:v>
                </c:pt>
                <c:pt idx="5">
                  <c:v>0.30166666666666669</c:v>
                </c:pt>
                <c:pt idx="6">
                  <c:v>0.25857142857142856</c:v>
                </c:pt>
                <c:pt idx="7">
                  <c:v>0.22625000000000001</c:v>
                </c:pt>
                <c:pt idx="8">
                  <c:v>0.20111111111111113</c:v>
                </c:pt>
                <c:pt idx="9">
                  <c:v>0.18099999999999999</c:v>
                </c:pt>
              </c:numCache>
            </c:numRef>
          </c:val>
          <c:smooth val="0"/>
          <c:extLst>
            <c:ext xmlns:c16="http://schemas.microsoft.com/office/drawing/2014/chart" uri="{C3380CC4-5D6E-409C-BE32-E72D297353CC}">
              <c16:uniqueId val="{00000001-8194-4836-84F2-481C2E210470}"/>
            </c:ext>
          </c:extLst>
        </c:ser>
        <c:dLbls>
          <c:showLegendKey val="0"/>
          <c:showVal val="0"/>
          <c:showCatName val="0"/>
          <c:showSerName val="0"/>
          <c:showPercent val="0"/>
          <c:showBubbleSize val="0"/>
        </c:dLbls>
        <c:smooth val="0"/>
        <c:axId val="708761392"/>
        <c:axId val="803396304"/>
      </c:lineChart>
      <c:catAx>
        <c:axId val="7087613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Uses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3396304"/>
        <c:crosses val="autoZero"/>
        <c:auto val="1"/>
        <c:lblAlgn val="ctr"/>
        <c:lblOffset val="100"/>
        <c:noMultiLvlLbl val="0"/>
      </c:catAx>
      <c:valAx>
        <c:axId val="80339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Embeded Energy (kWh)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8761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Radio" firstButton="1" fmlaLink="$AB$1" lockText="1" noThreeD="1"/>
</file>

<file path=xl/ctrlProps/ctrlProp2.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xdr:colOff>
          <xdr:row>6</xdr:row>
          <xdr:rowOff>7620</xdr:rowOff>
        </xdr:from>
        <xdr:to>
          <xdr:col>5</xdr:col>
          <xdr:colOff>274320</xdr:colOff>
          <xdr:row>7</xdr:row>
          <xdr:rowOff>0</xdr:rowOff>
        </xdr:to>
        <xdr:sp macro="" textlink="">
          <xdr:nvSpPr>
            <xdr:cNvPr id="1025" name="Option Button 1" descr="Plastic Cups&#10;"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99" mc:Ignorable="a14" a14:legacySpreadsheetColorIndex="4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Use Plastic Cups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297180</xdr:colOff>
          <xdr:row>6</xdr:row>
          <xdr:rowOff>7620</xdr:rowOff>
        </xdr:from>
        <xdr:to>
          <xdr:col>6</xdr:col>
          <xdr:colOff>944880</xdr:colOff>
          <xdr:row>6</xdr:row>
          <xdr:rowOff>182880</xdr:rowOff>
        </xdr:to>
        <xdr:sp macro="" textlink="">
          <xdr:nvSpPr>
            <xdr:cNvPr id="1026" name="Option Button 2" descr="Paper cups&#10;"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99" mc:Ignorable="a14" a14:legacySpreadsheetColorIndex="4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Use Paper Cups</a:t>
              </a:r>
            </a:p>
          </xdr:txBody>
        </xdr:sp>
        <xdr:clientData/>
      </xdr:twoCellAnchor>
    </mc:Choice>
    <mc:Fallback/>
  </mc:AlternateContent>
  <xdr:twoCellAnchor>
    <xdr:from>
      <xdr:col>8</xdr:col>
      <xdr:colOff>24210</xdr:colOff>
      <xdr:row>21</xdr:row>
      <xdr:rowOff>25212</xdr:rowOff>
    </xdr:from>
    <xdr:to>
      <xdr:col>13</xdr:col>
      <xdr:colOff>311080</xdr:colOff>
      <xdr:row>36</xdr:row>
      <xdr:rowOff>151311</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303848</xdr:colOff>
      <xdr:row>39</xdr:row>
      <xdr:rowOff>189548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619048" cy="76190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59"/>
  <sheetViews>
    <sheetView tabSelected="1" zoomScale="70" zoomScaleNormal="70" workbookViewId="0">
      <selection activeCell="AB4" sqref="AB4"/>
    </sheetView>
  </sheetViews>
  <sheetFormatPr defaultRowHeight="14.4" x14ac:dyDescent="0.3"/>
  <cols>
    <col min="1" max="1" width="3" customWidth="1"/>
    <col min="2" max="2" width="26.6640625" customWidth="1"/>
    <col min="3" max="3" width="7.109375" customWidth="1"/>
    <col min="4" max="4" width="16" customWidth="1"/>
    <col min="5" max="5" width="15.6640625" bestFit="1" customWidth="1"/>
    <col min="6" max="6" width="12.6640625" customWidth="1"/>
    <col min="7" max="7" width="14.33203125" customWidth="1"/>
    <col min="8" max="8" width="2.6640625" style="1" customWidth="1"/>
    <col min="9" max="9" width="24.88671875" bestFit="1" customWidth="1"/>
    <col min="10" max="10" width="5" style="2" bestFit="1" customWidth="1"/>
    <col min="11" max="11" width="6" bestFit="1" customWidth="1"/>
    <col min="12" max="12" width="24.88671875" bestFit="1" customWidth="1"/>
    <col min="13" max="13" width="6" bestFit="1" customWidth="1"/>
    <col min="14" max="14" width="5.88671875" bestFit="1" customWidth="1"/>
    <col min="15" max="15" width="3.33203125" customWidth="1"/>
  </cols>
  <sheetData>
    <row r="1" spans="1:28" ht="25.8" x14ac:dyDescent="0.3">
      <c r="A1" s="53"/>
      <c r="B1" s="88" t="s">
        <v>68</v>
      </c>
      <c r="C1" s="89"/>
      <c r="D1" s="89"/>
      <c r="E1" s="89"/>
      <c r="F1" s="89"/>
      <c r="G1" s="89"/>
      <c r="H1" s="89"/>
      <c r="I1" s="89"/>
      <c r="J1" s="89"/>
      <c r="K1" s="89"/>
      <c r="L1" s="89"/>
      <c r="M1" s="89"/>
      <c r="N1" s="89"/>
      <c r="O1" s="54"/>
      <c r="AB1">
        <v>2</v>
      </c>
    </row>
    <row r="2" spans="1:28" ht="15.75" customHeight="1" thickBot="1" x14ac:dyDescent="0.35">
      <c r="A2" s="55"/>
      <c r="B2" s="97" t="s">
        <v>61</v>
      </c>
      <c r="C2" s="98"/>
      <c r="D2" s="99"/>
      <c r="E2" s="108" t="s">
        <v>6</v>
      </c>
      <c r="F2" s="108"/>
      <c r="G2" s="109"/>
      <c r="H2" s="56"/>
      <c r="I2" s="28" t="s">
        <v>51</v>
      </c>
      <c r="J2" s="27"/>
      <c r="K2" s="30" t="s">
        <v>4</v>
      </c>
      <c r="L2" s="28" t="s">
        <v>51</v>
      </c>
      <c r="M2" s="29"/>
      <c r="N2" s="28" t="s">
        <v>4</v>
      </c>
      <c r="O2" s="57"/>
      <c r="AB2" t="str">
        <f>IF(AB1=2,"Paper Cups","Plastic Cups")</f>
        <v>Paper Cups</v>
      </c>
    </row>
    <row r="3" spans="1:28" ht="15.6" thickTop="1" thickBot="1" x14ac:dyDescent="0.35">
      <c r="A3" s="55"/>
      <c r="B3" s="100"/>
      <c r="C3" s="101"/>
      <c r="D3" s="102"/>
      <c r="E3" s="13" t="s">
        <v>5</v>
      </c>
      <c r="F3" s="13"/>
      <c r="G3" s="19" t="s">
        <v>4</v>
      </c>
      <c r="H3" s="56"/>
      <c r="I3" s="31" t="s">
        <v>58</v>
      </c>
      <c r="J3" s="25">
        <v>1</v>
      </c>
      <c r="K3" s="32" t="s">
        <v>54</v>
      </c>
      <c r="L3" s="38" t="s">
        <v>39</v>
      </c>
      <c r="M3" s="39">
        <f>IF(AB1=1,F5,F6)</f>
        <v>0.26200000000000001</v>
      </c>
      <c r="N3" s="31" t="s">
        <v>0</v>
      </c>
      <c r="O3" s="57"/>
      <c r="AB3" t="s">
        <v>60</v>
      </c>
    </row>
    <row r="4" spans="1:28" ht="15" thickBot="1" x14ac:dyDescent="0.35">
      <c r="A4" s="55"/>
      <c r="B4" s="100"/>
      <c r="C4" s="101"/>
      <c r="D4" s="102"/>
      <c r="E4" s="14" t="s">
        <v>1</v>
      </c>
      <c r="F4" s="15">
        <v>1.81</v>
      </c>
      <c r="G4" s="20" t="s">
        <v>0</v>
      </c>
      <c r="H4" s="56"/>
      <c r="I4" s="33" t="s">
        <v>35</v>
      </c>
      <c r="J4" s="24">
        <v>14</v>
      </c>
      <c r="K4" s="34" t="s">
        <v>37</v>
      </c>
      <c r="L4" s="40" t="s">
        <v>15</v>
      </c>
      <c r="M4" s="33">
        <f>(J3*J4)</f>
        <v>14</v>
      </c>
      <c r="N4" s="33" t="s">
        <v>16</v>
      </c>
      <c r="O4" s="57"/>
    </row>
    <row r="5" spans="1:28" x14ac:dyDescent="0.3">
      <c r="A5" s="55"/>
      <c r="B5" s="100"/>
      <c r="C5" s="101"/>
      <c r="D5" s="102"/>
      <c r="E5" s="14" t="s">
        <v>2</v>
      </c>
      <c r="F5" s="15">
        <f>0.273</f>
        <v>0.27300000000000002</v>
      </c>
      <c r="G5" s="20" t="s">
        <v>0</v>
      </c>
      <c r="H5" s="56"/>
      <c r="I5" s="33" t="s">
        <v>36</v>
      </c>
      <c r="J5" s="35">
        <f>(J4*J3)</f>
        <v>14</v>
      </c>
      <c r="K5" s="34" t="s">
        <v>37</v>
      </c>
      <c r="L5" s="40" t="s">
        <v>17</v>
      </c>
      <c r="M5" s="33">
        <f>M4*M3</f>
        <v>3.6680000000000001</v>
      </c>
      <c r="N5" s="33" t="s">
        <v>0</v>
      </c>
      <c r="O5" s="57"/>
    </row>
    <row r="6" spans="1:28" x14ac:dyDescent="0.3">
      <c r="A6" s="55"/>
      <c r="B6" s="100"/>
      <c r="C6" s="101"/>
      <c r="D6" s="102"/>
      <c r="E6" s="8" t="s">
        <v>3</v>
      </c>
      <c r="F6" s="8">
        <v>0.26200000000000001</v>
      </c>
      <c r="G6" s="9" t="s">
        <v>0</v>
      </c>
      <c r="H6" s="56"/>
      <c r="I6" s="35" t="s">
        <v>38</v>
      </c>
      <c r="J6" s="35">
        <f>J5-J3</f>
        <v>13</v>
      </c>
      <c r="K6" s="36" t="s">
        <v>37</v>
      </c>
      <c r="L6" s="35" t="s">
        <v>18</v>
      </c>
      <c r="M6" s="35">
        <f>M5-J9</f>
        <v>1.8580000000000001</v>
      </c>
      <c r="N6" s="35" t="s">
        <v>0</v>
      </c>
      <c r="O6" s="57"/>
    </row>
    <row r="7" spans="1:28" x14ac:dyDescent="0.3">
      <c r="A7" s="55"/>
      <c r="B7" s="100"/>
      <c r="C7" s="101"/>
      <c r="D7" s="102"/>
      <c r="E7" s="26"/>
      <c r="F7" s="26"/>
      <c r="G7" s="3"/>
      <c r="H7" s="56"/>
      <c r="I7" s="33" t="s">
        <v>11</v>
      </c>
      <c r="J7" s="33">
        <f>F4</f>
        <v>1.81</v>
      </c>
      <c r="K7" s="34" t="s">
        <v>0</v>
      </c>
      <c r="L7" s="33" t="s">
        <v>19</v>
      </c>
      <c r="M7" s="37">
        <f>M6/F16</f>
        <v>5.7169230769230772</v>
      </c>
      <c r="N7" s="33" t="s">
        <v>10</v>
      </c>
      <c r="O7" s="57"/>
    </row>
    <row r="8" spans="1:28" ht="15" thickBot="1" x14ac:dyDescent="0.35">
      <c r="A8" s="55"/>
      <c r="B8" s="100"/>
      <c r="C8" s="101"/>
      <c r="D8" s="101"/>
      <c r="E8" s="110" t="s">
        <v>24</v>
      </c>
      <c r="F8" s="111"/>
      <c r="G8" s="112"/>
      <c r="H8" s="56"/>
      <c r="I8" s="33" t="s">
        <v>12</v>
      </c>
      <c r="J8" s="33">
        <f>J3</f>
        <v>1</v>
      </c>
      <c r="K8" s="34" t="s">
        <v>13</v>
      </c>
      <c r="L8" s="33" t="s">
        <v>21</v>
      </c>
      <c r="M8" s="33">
        <f>(M7*C11)/C13</f>
        <v>45.735384615384618</v>
      </c>
      <c r="N8" s="33" t="s">
        <v>13</v>
      </c>
      <c r="O8" s="57"/>
    </row>
    <row r="9" spans="1:28" ht="15" thickBot="1" x14ac:dyDescent="0.35">
      <c r="A9" s="55"/>
      <c r="B9" s="100"/>
      <c r="C9" s="101"/>
      <c r="D9" s="101"/>
      <c r="E9" s="95" t="s">
        <v>43</v>
      </c>
      <c r="F9" s="106"/>
      <c r="G9" s="107"/>
      <c r="H9" s="56"/>
      <c r="I9" s="33" t="s">
        <v>14</v>
      </c>
      <c r="J9" s="33">
        <f>J7*J8</f>
        <v>1.81</v>
      </c>
      <c r="K9" s="34" t="s">
        <v>0</v>
      </c>
      <c r="L9" s="33" t="s">
        <v>22</v>
      </c>
      <c r="M9" s="33">
        <f>(M7*C11)/J5</f>
        <v>52.269010989010994</v>
      </c>
      <c r="N9" s="33" t="s">
        <v>8</v>
      </c>
      <c r="O9" s="57"/>
    </row>
    <row r="10" spans="1:28" ht="15" thickBot="1" x14ac:dyDescent="0.35">
      <c r="A10" s="55"/>
      <c r="B10" s="103" t="s">
        <v>40</v>
      </c>
      <c r="C10" s="104"/>
      <c r="D10" s="105"/>
      <c r="E10" s="4" t="s">
        <v>51</v>
      </c>
      <c r="F10" s="5"/>
      <c r="G10" s="6" t="s">
        <v>4</v>
      </c>
      <c r="H10" s="56"/>
      <c r="I10" s="44"/>
      <c r="J10" s="56"/>
      <c r="K10" s="44"/>
      <c r="L10" s="44"/>
      <c r="M10" s="44"/>
      <c r="N10" s="44"/>
      <c r="O10" s="57"/>
    </row>
    <row r="11" spans="1:28" ht="15" thickTop="1" x14ac:dyDescent="0.3">
      <c r="A11" s="55"/>
      <c r="B11" s="16" t="s">
        <v>7</v>
      </c>
      <c r="C11" s="17">
        <v>128</v>
      </c>
      <c r="D11" s="21" t="s">
        <v>8</v>
      </c>
      <c r="E11" s="16" t="s">
        <v>25</v>
      </c>
      <c r="F11" s="17">
        <f>VLOOKUP(E9,B20:F25,3,FALSE)</f>
        <v>12</v>
      </c>
      <c r="G11" s="21" t="s">
        <v>26</v>
      </c>
      <c r="H11" s="56"/>
      <c r="I11" s="79" t="str">
        <f>CONCATENATE("If ",$J$3,IF(J3&gt;1," people"," person"), " used their jars ",$J$4,IF(J4&gt;1," times"," time")," instead of ",AB2, " they would save enough energy to brew ",ROUND(M7,2)," gallons of coffee!")</f>
        <v>If 1 person used their jars 14 times instead of Paper Cups they would save enough energy to brew 5.72 gallons of coffee!</v>
      </c>
      <c r="J11" s="80"/>
      <c r="K11" s="80"/>
      <c r="L11" s="80"/>
      <c r="M11" s="80"/>
      <c r="N11" s="81"/>
      <c r="O11" s="57"/>
    </row>
    <row r="12" spans="1:28" x14ac:dyDescent="0.3">
      <c r="A12" s="55"/>
      <c r="B12" s="11"/>
      <c r="C12" s="13">
        <v>16</v>
      </c>
      <c r="D12" s="19" t="s">
        <v>23</v>
      </c>
      <c r="E12" s="11"/>
      <c r="F12" s="22">
        <f>F11/C12</f>
        <v>0.75</v>
      </c>
      <c r="G12" s="19" t="s">
        <v>33</v>
      </c>
      <c r="H12" s="56"/>
      <c r="I12" s="82"/>
      <c r="J12" s="83"/>
      <c r="K12" s="83"/>
      <c r="L12" s="83"/>
      <c r="M12" s="83"/>
      <c r="N12" s="84"/>
      <c r="O12" s="57"/>
    </row>
    <row r="13" spans="1:28" x14ac:dyDescent="0.3">
      <c r="A13" s="55"/>
      <c r="B13" s="14" t="s">
        <v>20</v>
      </c>
      <c r="C13" s="15">
        <v>16</v>
      </c>
      <c r="D13" s="20" t="s">
        <v>8</v>
      </c>
      <c r="E13" s="14" t="s">
        <v>65</v>
      </c>
      <c r="F13" s="68">
        <f>VLOOKUP(E9,B20:F25,5,FALSE)</f>
        <v>975</v>
      </c>
      <c r="G13" s="20" t="s">
        <v>28</v>
      </c>
      <c r="H13" s="56"/>
      <c r="I13" s="82"/>
      <c r="J13" s="83"/>
      <c r="K13" s="83"/>
      <c r="L13" s="83"/>
      <c r="M13" s="83"/>
      <c r="N13" s="84"/>
      <c r="O13" s="57"/>
    </row>
    <row r="14" spans="1:28" x14ac:dyDescent="0.3">
      <c r="A14" s="55"/>
      <c r="B14" s="14" t="s">
        <v>31</v>
      </c>
      <c r="C14" s="15">
        <v>60</v>
      </c>
      <c r="D14" s="20" t="s">
        <v>67</v>
      </c>
      <c r="E14" s="14" t="s">
        <v>29</v>
      </c>
      <c r="F14" s="15">
        <f>VLOOKUP(E9,B20:F25,4,FALSE)</f>
        <v>15</v>
      </c>
      <c r="G14" s="20" t="s">
        <v>30</v>
      </c>
      <c r="H14" s="56"/>
      <c r="I14" s="82"/>
      <c r="J14" s="83"/>
      <c r="K14" s="83"/>
      <c r="L14" s="83"/>
      <c r="M14" s="83"/>
      <c r="N14" s="84"/>
      <c r="O14" s="57"/>
    </row>
    <row r="15" spans="1:28" x14ac:dyDescent="0.3">
      <c r="A15" s="55"/>
      <c r="B15" s="18" t="s">
        <v>32</v>
      </c>
      <c r="C15" s="13">
        <v>1000</v>
      </c>
      <c r="D15" s="19" t="s">
        <v>66</v>
      </c>
      <c r="E15" s="7" t="s">
        <v>27</v>
      </c>
      <c r="F15" s="10">
        <f>F13*(F14/C14)/C15</f>
        <v>0.24374999999999999</v>
      </c>
      <c r="G15" s="9" t="s">
        <v>9</v>
      </c>
      <c r="H15" s="56"/>
      <c r="I15" s="82"/>
      <c r="J15" s="83"/>
      <c r="K15" s="83"/>
      <c r="L15" s="83"/>
      <c r="M15" s="83"/>
      <c r="N15" s="84"/>
      <c r="O15" s="57"/>
    </row>
    <row r="16" spans="1:28" x14ac:dyDescent="0.3">
      <c r="A16" s="55"/>
      <c r="B16" s="18" t="s">
        <v>53</v>
      </c>
      <c r="C16" s="13">
        <v>0.1875</v>
      </c>
      <c r="D16" s="19" t="s">
        <v>23</v>
      </c>
      <c r="E16" s="11"/>
      <c r="F16" s="12">
        <f>(F15/F12)</f>
        <v>0.32500000000000001</v>
      </c>
      <c r="G16" s="19" t="s">
        <v>34</v>
      </c>
      <c r="H16" s="56"/>
      <c r="I16" s="82"/>
      <c r="J16" s="83"/>
      <c r="K16" s="83"/>
      <c r="L16" s="83"/>
      <c r="M16" s="83"/>
      <c r="N16" s="84"/>
      <c r="O16" s="57"/>
    </row>
    <row r="17" spans="1:15" x14ac:dyDescent="0.3">
      <c r="A17" s="55"/>
      <c r="B17" s="58"/>
      <c r="C17" s="58"/>
      <c r="D17" s="58"/>
      <c r="E17" s="58"/>
      <c r="F17" s="58"/>
      <c r="G17" s="58"/>
      <c r="H17" s="56"/>
      <c r="I17" s="82"/>
      <c r="J17" s="83"/>
      <c r="K17" s="83"/>
      <c r="L17" s="83"/>
      <c r="M17" s="83"/>
      <c r="N17" s="84"/>
      <c r="O17" s="57"/>
    </row>
    <row r="18" spans="1:15" ht="15" thickBot="1" x14ac:dyDescent="0.35">
      <c r="A18" s="55"/>
      <c r="B18" s="93" t="s">
        <v>41</v>
      </c>
      <c r="C18" s="93"/>
      <c r="D18" s="93"/>
      <c r="E18" s="93"/>
      <c r="F18" s="93"/>
      <c r="G18" s="93"/>
      <c r="H18" s="56"/>
      <c r="I18" s="82"/>
      <c r="J18" s="83"/>
      <c r="K18" s="83"/>
      <c r="L18" s="83"/>
      <c r="M18" s="83"/>
      <c r="N18" s="84"/>
      <c r="O18" s="57"/>
    </row>
    <row r="19" spans="1:15" ht="15" thickTop="1" x14ac:dyDescent="0.3">
      <c r="A19" s="55"/>
      <c r="B19" s="78" t="s">
        <v>45</v>
      </c>
      <c r="C19" s="78"/>
      <c r="D19" s="23" t="s">
        <v>46</v>
      </c>
      <c r="E19" s="23" t="s">
        <v>48</v>
      </c>
      <c r="F19" s="78" t="s">
        <v>49</v>
      </c>
      <c r="G19" s="78"/>
      <c r="H19" s="56"/>
      <c r="I19" s="82"/>
      <c r="J19" s="83"/>
      <c r="K19" s="83"/>
      <c r="L19" s="83"/>
      <c r="M19" s="83"/>
      <c r="N19" s="84"/>
      <c r="O19" s="57"/>
    </row>
    <row r="20" spans="1:15" ht="15" thickBot="1" x14ac:dyDescent="0.35">
      <c r="A20" s="55"/>
      <c r="B20" s="90" t="s">
        <v>44</v>
      </c>
      <c r="C20" s="90"/>
      <c r="D20" s="15">
        <v>0.375</v>
      </c>
      <c r="E20" s="15">
        <v>6</v>
      </c>
      <c r="F20" s="74">
        <v>700</v>
      </c>
      <c r="G20" s="74"/>
      <c r="H20" s="56"/>
      <c r="I20" s="85"/>
      <c r="J20" s="86"/>
      <c r="K20" s="86"/>
      <c r="L20" s="86"/>
      <c r="M20" s="86"/>
      <c r="N20" s="87"/>
      <c r="O20" s="57"/>
    </row>
    <row r="21" spans="1:15" ht="15" thickTop="1" x14ac:dyDescent="0.3">
      <c r="A21" s="55"/>
      <c r="B21" s="90" t="s">
        <v>43</v>
      </c>
      <c r="C21" s="90"/>
      <c r="D21" s="15">
        <v>12</v>
      </c>
      <c r="E21" s="15">
        <v>15</v>
      </c>
      <c r="F21" s="74">
        <v>975</v>
      </c>
      <c r="G21" s="74"/>
      <c r="H21" s="56"/>
      <c r="I21" s="44"/>
      <c r="J21" s="56"/>
      <c r="K21" s="44"/>
      <c r="L21" s="56"/>
      <c r="M21" s="44"/>
      <c r="N21" s="44"/>
      <c r="O21" s="57"/>
    </row>
    <row r="22" spans="1:15" x14ac:dyDescent="0.3">
      <c r="A22" s="55"/>
      <c r="B22" s="90" t="s">
        <v>42</v>
      </c>
      <c r="C22" s="90"/>
      <c r="D22" s="15">
        <v>4</v>
      </c>
      <c r="E22" s="15">
        <v>15</v>
      </c>
      <c r="F22" s="74">
        <v>725</v>
      </c>
      <c r="G22" s="74"/>
      <c r="H22" s="56"/>
      <c r="I22" s="44"/>
      <c r="J22" s="56"/>
      <c r="K22" s="44"/>
      <c r="L22" s="44"/>
      <c r="M22" s="44"/>
      <c r="N22" s="44"/>
      <c r="O22" s="57"/>
    </row>
    <row r="23" spans="1:15" x14ac:dyDescent="0.3">
      <c r="A23" s="55"/>
      <c r="B23" s="90" t="s">
        <v>52</v>
      </c>
      <c r="C23" s="90"/>
      <c r="D23" s="15">
        <v>0.375</v>
      </c>
      <c r="E23" s="15">
        <v>6</v>
      </c>
      <c r="F23" s="74">
        <v>1250</v>
      </c>
      <c r="G23" s="74"/>
      <c r="H23" s="56"/>
      <c r="I23" s="44"/>
      <c r="J23" s="56"/>
      <c r="K23" s="44"/>
      <c r="L23" s="44"/>
      <c r="M23" s="44"/>
      <c r="N23" s="44"/>
      <c r="O23" s="57"/>
    </row>
    <row r="24" spans="1:15" ht="15" thickBot="1" x14ac:dyDescent="0.35">
      <c r="A24" s="55"/>
      <c r="B24" s="90" t="s">
        <v>47</v>
      </c>
      <c r="C24" s="90"/>
      <c r="D24" s="17">
        <v>2</v>
      </c>
      <c r="E24" s="17">
        <v>6</v>
      </c>
      <c r="F24" s="94">
        <v>1200</v>
      </c>
      <c r="G24" s="94"/>
      <c r="H24" s="56"/>
      <c r="I24" s="44"/>
      <c r="J24" s="56"/>
      <c r="K24" s="44"/>
      <c r="L24" s="44"/>
      <c r="M24" s="44"/>
      <c r="N24" s="44"/>
      <c r="O24" s="57"/>
    </row>
    <row r="25" spans="1:15" ht="15" thickBot="1" x14ac:dyDescent="0.35">
      <c r="A25" s="55"/>
      <c r="B25" s="91" t="s">
        <v>50</v>
      </c>
      <c r="C25" s="92"/>
      <c r="D25" s="25">
        <v>8</v>
      </c>
      <c r="E25" s="25">
        <v>10</v>
      </c>
      <c r="F25" s="95">
        <v>1000</v>
      </c>
      <c r="G25" s="96"/>
      <c r="H25" s="56"/>
      <c r="I25" s="44"/>
      <c r="J25" s="56"/>
      <c r="K25" s="44"/>
      <c r="L25" s="44"/>
      <c r="M25" s="44"/>
      <c r="N25" s="44"/>
      <c r="O25" s="57"/>
    </row>
    <row r="26" spans="1:15" x14ac:dyDescent="0.3">
      <c r="A26" s="55"/>
      <c r="B26" s="44"/>
      <c r="C26" s="44"/>
      <c r="D26" s="71" t="s">
        <v>63</v>
      </c>
      <c r="E26" s="71"/>
      <c r="F26" s="71"/>
      <c r="G26" s="52" t="s">
        <v>62</v>
      </c>
      <c r="H26" s="56"/>
      <c r="I26" s="44"/>
      <c r="J26" s="56"/>
      <c r="K26" s="44"/>
      <c r="L26" s="44"/>
      <c r="M26" s="44"/>
      <c r="N26" s="44"/>
      <c r="O26" s="57"/>
    </row>
    <row r="27" spans="1:15" ht="15" thickBot="1" x14ac:dyDescent="0.35">
      <c r="A27" s="55"/>
      <c r="B27" s="75" t="s">
        <v>55</v>
      </c>
      <c r="C27" s="76"/>
      <c r="D27" s="45" t="s">
        <v>56</v>
      </c>
      <c r="E27" s="45" t="s">
        <v>59</v>
      </c>
      <c r="F27" s="45" t="s">
        <v>57</v>
      </c>
      <c r="G27" s="46" t="s">
        <v>59</v>
      </c>
      <c r="H27" s="56"/>
      <c r="I27" s="44"/>
      <c r="J27" s="56"/>
      <c r="K27" s="44"/>
      <c r="L27" s="44"/>
      <c r="M27" s="44"/>
      <c r="N27" s="44"/>
      <c r="O27" s="57"/>
    </row>
    <row r="28" spans="1:15" ht="15" thickTop="1" x14ac:dyDescent="0.3">
      <c r="A28" s="55"/>
      <c r="B28" s="77">
        <f>1</f>
        <v>1</v>
      </c>
      <c r="C28" s="78"/>
      <c r="D28" s="43">
        <f t="shared" ref="D28:D37" si="0">B28*$M$3</f>
        <v>0.26200000000000001</v>
      </c>
      <c r="E28" s="48">
        <f>$M$3</f>
        <v>0.26200000000000001</v>
      </c>
      <c r="F28" s="49">
        <f>$J$7</f>
        <v>1.81</v>
      </c>
      <c r="G28" s="65">
        <f t="shared" ref="G28:G37" si="1">F28/B28</f>
        <v>1.81</v>
      </c>
      <c r="H28" s="56"/>
      <c r="I28" s="44"/>
      <c r="J28" s="56"/>
      <c r="K28" s="44"/>
      <c r="L28" s="44"/>
      <c r="M28" s="44"/>
      <c r="N28" s="44"/>
      <c r="O28" s="57"/>
    </row>
    <row r="29" spans="1:15" x14ac:dyDescent="0.3">
      <c r="A29" s="55"/>
      <c r="B29" s="69">
        <f t="shared" ref="B29:B37" si="2">B28+1</f>
        <v>2</v>
      </c>
      <c r="C29" s="70"/>
      <c r="D29" s="13">
        <f t="shared" si="0"/>
        <v>0.52400000000000002</v>
      </c>
      <c r="E29" s="47">
        <f t="shared" ref="E29:E37" si="3">$M$3</f>
        <v>0.26200000000000001</v>
      </c>
      <c r="F29" s="12">
        <f t="shared" ref="F29:F37" si="4">$J$7</f>
        <v>1.81</v>
      </c>
      <c r="G29" s="66">
        <f t="shared" si="1"/>
        <v>0.90500000000000003</v>
      </c>
      <c r="H29" s="56"/>
      <c r="I29" s="44"/>
      <c r="J29" s="56"/>
      <c r="K29" s="44"/>
      <c r="L29" s="44"/>
      <c r="M29" s="44"/>
      <c r="N29" s="44"/>
      <c r="O29" s="57"/>
    </row>
    <row r="30" spans="1:15" x14ac:dyDescent="0.3">
      <c r="A30" s="55"/>
      <c r="B30" s="73">
        <f t="shared" si="2"/>
        <v>3</v>
      </c>
      <c r="C30" s="74"/>
      <c r="D30" s="15">
        <f t="shared" si="0"/>
        <v>0.78600000000000003</v>
      </c>
      <c r="E30" s="50">
        <f t="shared" si="3"/>
        <v>0.26200000000000001</v>
      </c>
      <c r="F30" s="51">
        <f t="shared" si="4"/>
        <v>1.81</v>
      </c>
      <c r="G30" s="67">
        <f t="shared" si="1"/>
        <v>0.60333333333333339</v>
      </c>
      <c r="H30" s="56"/>
      <c r="I30" s="44"/>
      <c r="J30" s="56"/>
      <c r="K30" s="44"/>
      <c r="L30" s="44"/>
      <c r="M30" s="44"/>
      <c r="N30" s="44"/>
      <c r="O30" s="57"/>
    </row>
    <row r="31" spans="1:15" x14ac:dyDescent="0.3">
      <c r="A31" s="55"/>
      <c r="B31" s="73">
        <f t="shared" si="2"/>
        <v>4</v>
      </c>
      <c r="C31" s="74"/>
      <c r="D31" s="15">
        <f t="shared" si="0"/>
        <v>1.048</v>
      </c>
      <c r="E31" s="50">
        <f t="shared" si="3"/>
        <v>0.26200000000000001</v>
      </c>
      <c r="F31" s="51">
        <f t="shared" si="4"/>
        <v>1.81</v>
      </c>
      <c r="G31" s="67">
        <f t="shared" si="1"/>
        <v>0.45250000000000001</v>
      </c>
      <c r="H31" s="56"/>
      <c r="I31" s="44"/>
      <c r="J31" s="56"/>
      <c r="K31" s="44"/>
      <c r="L31" s="44"/>
      <c r="M31" s="44"/>
      <c r="N31" s="44"/>
      <c r="O31" s="57"/>
    </row>
    <row r="32" spans="1:15" x14ac:dyDescent="0.3">
      <c r="A32" s="55"/>
      <c r="B32" s="73">
        <f t="shared" si="2"/>
        <v>5</v>
      </c>
      <c r="C32" s="74"/>
      <c r="D32" s="15">
        <f t="shared" si="0"/>
        <v>1.31</v>
      </c>
      <c r="E32" s="50">
        <f t="shared" si="3"/>
        <v>0.26200000000000001</v>
      </c>
      <c r="F32" s="51">
        <f t="shared" si="4"/>
        <v>1.81</v>
      </c>
      <c r="G32" s="67">
        <f t="shared" si="1"/>
        <v>0.36199999999999999</v>
      </c>
      <c r="H32" s="56"/>
      <c r="I32" s="44"/>
      <c r="J32" s="56"/>
      <c r="K32" s="44"/>
      <c r="L32" s="44"/>
      <c r="M32" s="44"/>
      <c r="N32" s="44"/>
      <c r="O32" s="57"/>
    </row>
    <row r="33" spans="1:15" x14ac:dyDescent="0.3">
      <c r="A33" s="55"/>
      <c r="B33" s="69">
        <f t="shared" si="2"/>
        <v>6</v>
      </c>
      <c r="C33" s="70"/>
      <c r="D33" s="13">
        <f t="shared" si="0"/>
        <v>1.5720000000000001</v>
      </c>
      <c r="E33" s="47">
        <f t="shared" si="3"/>
        <v>0.26200000000000001</v>
      </c>
      <c r="F33" s="12">
        <f t="shared" si="4"/>
        <v>1.81</v>
      </c>
      <c r="G33" s="66">
        <f t="shared" si="1"/>
        <v>0.30166666666666669</v>
      </c>
      <c r="H33" s="56"/>
      <c r="I33" s="44"/>
      <c r="J33" s="56"/>
      <c r="K33" s="44"/>
      <c r="L33" s="44"/>
      <c r="M33" s="44"/>
      <c r="N33" s="44"/>
      <c r="O33" s="57"/>
    </row>
    <row r="34" spans="1:15" x14ac:dyDescent="0.3">
      <c r="A34" s="55"/>
      <c r="B34" s="73">
        <f t="shared" si="2"/>
        <v>7</v>
      </c>
      <c r="C34" s="74"/>
      <c r="D34" s="15">
        <f t="shared" si="0"/>
        <v>1.8340000000000001</v>
      </c>
      <c r="E34" s="50">
        <f t="shared" si="3"/>
        <v>0.26200000000000001</v>
      </c>
      <c r="F34" s="51">
        <f t="shared" si="4"/>
        <v>1.81</v>
      </c>
      <c r="G34" s="67">
        <f t="shared" si="1"/>
        <v>0.25857142857142856</v>
      </c>
      <c r="H34" s="56"/>
      <c r="I34" s="44"/>
      <c r="J34" s="56"/>
      <c r="K34" s="44"/>
      <c r="L34" s="44"/>
      <c r="M34" s="44"/>
      <c r="N34" s="44"/>
      <c r="O34" s="57"/>
    </row>
    <row r="35" spans="1:15" x14ac:dyDescent="0.3">
      <c r="A35" s="55"/>
      <c r="B35" s="73">
        <f t="shared" si="2"/>
        <v>8</v>
      </c>
      <c r="C35" s="74"/>
      <c r="D35" s="15">
        <f t="shared" si="0"/>
        <v>2.0960000000000001</v>
      </c>
      <c r="E35" s="50">
        <f t="shared" si="3"/>
        <v>0.26200000000000001</v>
      </c>
      <c r="F35" s="51">
        <f t="shared" si="4"/>
        <v>1.81</v>
      </c>
      <c r="G35" s="67">
        <f t="shared" si="1"/>
        <v>0.22625000000000001</v>
      </c>
      <c r="H35" s="56"/>
      <c r="I35" s="44"/>
      <c r="J35" s="56"/>
      <c r="K35" s="44"/>
      <c r="L35" s="44"/>
      <c r="M35" s="44"/>
      <c r="N35" s="44"/>
      <c r="O35" s="57"/>
    </row>
    <row r="36" spans="1:15" x14ac:dyDescent="0.3">
      <c r="A36" s="55"/>
      <c r="B36" s="73">
        <f t="shared" si="2"/>
        <v>9</v>
      </c>
      <c r="C36" s="74"/>
      <c r="D36" s="15">
        <f t="shared" si="0"/>
        <v>2.3580000000000001</v>
      </c>
      <c r="E36" s="50">
        <f t="shared" si="3"/>
        <v>0.26200000000000001</v>
      </c>
      <c r="F36" s="51">
        <f t="shared" si="4"/>
        <v>1.81</v>
      </c>
      <c r="G36" s="67">
        <f t="shared" si="1"/>
        <v>0.20111111111111113</v>
      </c>
      <c r="H36" s="56"/>
      <c r="I36" s="44"/>
      <c r="J36" s="56"/>
      <c r="K36" s="44"/>
      <c r="L36" s="44"/>
      <c r="M36" s="44"/>
      <c r="N36" s="44"/>
      <c r="O36" s="57"/>
    </row>
    <row r="37" spans="1:15" x14ac:dyDescent="0.3">
      <c r="A37" s="55"/>
      <c r="B37" s="69">
        <f t="shared" si="2"/>
        <v>10</v>
      </c>
      <c r="C37" s="70"/>
      <c r="D37" s="13">
        <f t="shared" si="0"/>
        <v>2.62</v>
      </c>
      <c r="E37" s="47">
        <f t="shared" si="3"/>
        <v>0.26200000000000001</v>
      </c>
      <c r="F37" s="12">
        <f t="shared" si="4"/>
        <v>1.81</v>
      </c>
      <c r="G37" s="66">
        <f t="shared" si="1"/>
        <v>0.18099999999999999</v>
      </c>
      <c r="H37" s="56"/>
      <c r="I37" s="44"/>
      <c r="J37" s="56"/>
      <c r="K37" s="44"/>
      <c r="L37" s="44"/>
      <c r="M37" s="44"/>
      <c r="N37" s="44"/>
      <c r="O37" s="57"/>
    </row>
    <row r="38" spans="1:15" x14ac:dyDescent="0.3">
      <c r="A38" s="59"/>
      <c r="B38" s="60"/>
      <c r="C38" s="61"/>
      <c r="D38" s="62"/>
      <c r="E38" s="63"/>
      <c r="F38" s="72" t="s">
        <v>64</v>
      </c>
      <c r="G38" s="72"/>
      <c r="H38" s="72"/>
      <c r="I38" s="72"/>
      <c r="J38" s="72"/>
      <c r="K38" s="72"/>
      <c r="L38" s="72"/>
      <c r="M38" s="72"/>
      <c r="N38" s="72"/>
      <c r="O38" s="64"/>
    </row>
    <row r="39" spans="1:15" x14ac:dyDescent="0.3">
      <c r="B39" s="2"/>
      <c r="D39" s="42"/>
      <c r="E39" s="41"/>
    </row>
    <row r="40" spans="1:15" x14ac:dyDescent="0.3">
      <c r="B40" s="2"/>
      <c r="C40" s="42"/>
      <c r="D40" s="42"/>
      <c r="E40" s="41"/>
      <c r="F40" s="42"/>
    </row>
    <row r="41" spans="1:15" x14ac:dyDescent="0.3">
      <c r="B41" s="2"/>
      <c r="C41" s="42"/>
      <c r="D41" s="42"/>
      <c r="E41" s="41"/>
      <c r="F41" s="42"/>
    </row>
    <row r="42" spans="1:15" x14ac:dyDescent="0.3">
      <c r="B42" s="2"/>
      <c r="C42" s="42"/>
      <c r="D42" s="42"/>
      <c r="E42" s="41"/>
      <c r="F42" s="42"/>
    </row>
    <row r="43" spans="1:15" x14ac:dyDescent="0.3">
      <c r="B43" s="2"/>
      <c r="C43" s="42"/>
      <c r="D43" s="42"/>
      <c r="E43" s="41"/>
      <c r="F43" s="42"/>
    </row>
    <row r="44" spans="1:15" x14ac:dyDescent="0.3">
      <c r="B44" s="2"/>
      <c r="C44" s="42"/>
      <c r="D44" s="42"/>
      <c r="E44" s="41"/>
      <c r="F44" s="42"/>
    </row>
    <row r="45" spans="1:15" x14ac:dyDescent="0.3">
      <c r="B45" s="2"/>
      <c r="C45" s="42"/>
      <c r="D45" s="42"/>
      <c r="E45" s="41"/>
      <c r="F45" s="42"/>
    </row>
    <row r="46" spans="1:15" x14ac:dyDescent="0.3">
      <c r="B46" s="2"/>
      <c r="C46" s="42"/>
      <c r="D46" s="42"/>
      <c r="E46" s="41"/>
      <c r="F46" s="42"/>
    </row>
    <row r="47" spans="1:15" x14ac:dyDescent="0.3">
      <c r="B47" s="2"/>
      <c r="C47" s="42"/>
      <c r="D47" s="42"/>
      <c r="E47" s="41"/>
      <c r="F47" s="42"/>
    </row>
    <row r="48" spans="1:15" x14ac:dyDescent="0.3">
      <c r="B48" s="2"/>
      <c r="C48" s="42"/>
      <c r="D48" s="42"/>
      <c r="E48" s="41"/>
      <c r="F48" s="42"/>
    </row>
    <row r="49" spans="2:6" x14ac:dyDescent="0.3">
      <c r="B49" s="2"/>
      <c r="C49" s="42"/>
      <c r="D49" s="42"/>
      <c r="E49" s="41"/>
      <c r="F49" s="42"/>
    </row>
    <row r="50" spans="2:6" x14ac:dyDescent="0.3">
      <c r="B50" s="2"/>
      <c r="C50" s="42"/>
      <c r="D50" s="42"/>
      <c r="E50" s="41"/>
      <c r="F50" s="42"/>
    </row>
    <row r="51" spans="2:6" x14ac:dyDescent="0.3">
      <c r="B51" s="2"/>
      <c r="C51" s="42"/>
      <c r="D51" s="42"/>
      <c r="E51" s="41"/>
    </row>
    <row r="52" spans="2:6" x14ac:dyDescent="0.3">
      <c r="B52" s="2"/>
      <c r="C52" s="42"/>
      <c r="D52" s="42"/>
      <c r="E52" s="41"/>
    </row>
    <row r="53" spans="2:6" x14ac:dyDescent="0.3">
      <c r="B53" s="2"/>
      <c r="C53" s="42"/>
      <c r="D53" s="42"/>
      <c r="E53" s="41"/>
    </row>
    <row r="54" spans="2:6" x14ac:dyDescent="0.3">
      <c r="B54" s="2"/>
      <c r="C54" s="42"/>
      <c r="D54" s="42"/>
      <c r="E54" s="41"/>
    </row>
    <row r="55" spans="2:6" x14ac:dyDescent="0.3">
      <c r="B55" s="2"/>
      <c r="C55" s="42"/>
      <c r="D55" s="42"/>
      <c r="E55" s="41"/>
    </row>
    <row r="56" spans="2:6" x14ac:dyDescent="0.3">
      <c r="B56" s="2"/>
      <c r="C56" s="42"/>
      <c r="D56" s="42"/>
      <c r="E56" s="41"/>
    </row>
    <row r="57" spans="2:6" x14ac:dyDescent="0.3">
      <c r="B57" s="2"/>
      <c r="C57" s="42"/>
      <c r="D57" s="42"/>
      <c r="E57" s="41"/>
    </row>
    <row r="58" spans="2:6" x14ac:dyDescent="0.3">
      <c r="B58" s="2"/>
      <c r="C58" s="42"/>
      <c r="D58" s="42"/>
      <c r="E58" s="41"/>
    </row>
    <row r="59" spans="2:6" x14ac:dyDescent="0.3">
      <c r="B59" s="2"/>
      <c r="C59" s="42"/>
      <c r="D59" s="42"/>
      <c r="E59" s="41"/>
    </row>
  </sheetData>
  <sortState ref="C20:F24">
    <sortCondition ref="C32"/>
  </sortState>
  <mergeCells count="35">
    <mergeCell ref="B22:C22"/>
    <mergeCell ref="B2:D9"/>
    <mergeCell ref="B10:D10"/>
    <mergeCell ref="E9:G9"/>
    <mergeCell ref="E2:G2"/>
    <mergeCell ref="E8:G8"/>
    <mergeCell ref="I11:N20"/>
    <mergeCell ref="B1:N1"/>
    <mergeCell ref="B24:C24"/>
    <mergeCell ref="B25:C25"/>
    <mergeCell ref="B19:C19"/>
    <mergeCell ref="B18:G18"/>
    <mergeCell ref="F20:G20"/>
    <mergeCell ref="F21:G21"/>
    <mergeCell ref="F22:G22"/>
    <mergeCell ref="F23:G23"/>
    <mergeCell ref="F24:G24"/>
    <mergeCell ref="F25:G25"/>
    <mergeCell ref="F19:G19"/>
    <mergeCell ref="B23:C23"/>
    <mergeCell ref="B20:C20"/>
    <mergeCell ref="B21:C21"/>
    <mergeCell ref="B37:C37"/>
    <mergeCell ref="D26:F26"/>
    <mergeCell ref="F38:N38"/>
    <mergeCell ref="B32:C32"/>
    <mergeCell ref="B33:C33"/>
    <mergeCell ref="B34:C34"/>
    <mergeCell ref="B35:C35"/>
    <mergeCell ref="B36:C36"/>
    <mergeCell ref="B27:C27"/>
    <mergeCell ref="B28:C28"/>
    <mergeCell ref="B29:C29"/>
    <mergeCell ref="B30:C30"/>
    <mergeCell ref="B31:C31"/>
  </mergeCells>
  <conditionalFormatting sqref="I11:N20">
    <cfRule type="colorScale" priority="1">
      <colorScale>
        <cfvo type="min"/>
        <cfvo type="percentile" val="50"/>
        <cfvo type="max"/>
        <color rgb="FF63BE7B"/>
        <color rgb="FFFFEB84"/>
        <color rgb="FFF8696B"/>
      </colorScale>
    </cfRule>
  </conditionalFormatting>
  <dataValidations disablePrompts="1" count="1">
    <dataValidation type="list" allowBlank="1" showInputMessage="1" showErrorMessage="1" sqref="E9">
      <formula1>$B$20:$B$25</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ltText="Plastic Cups_x000a_">
                <anchor moveWithCells="1">
                  <from>
                    <xdr:col>4</xdr:col>
                    <xdr:colOff>7620</xdr:colOff>
                    <xdr:row>6</xdr:row>
                    <xdr:rowOff>7620</xdr:rowOff>
                  </from>
                  <to>
                    <xdr:col>5</xdr:col>
                    <xdr:colOff>274320</xdr:colOff>
                    <xdr:row>7</xdr:row>
                    <xdr:rowOff>0</xdr:rowOff>
                  </to>
                </anchor>
              </controlPr>
            </control>
          </mc:Choice>
        </mc:AlternateContent>
        <mc:AlternateContent xmlns:mc="http://schemas.openxmlformats.org/markup-compatibility/2006">
          <mc:Choice Requires="x14">
            <control shapeId="1026" r:id="rId5" name="Option Button 2">
              <controlPr defaultSize="0" autoFill="0" autoLine="0" autoPict="0" altText="Paper cups_x000a_">
                <anchor moveWithCells="1">
                  <from>
                    <xdr:col>5</xdr:col>
                    <xdr:colOff>297180</xdr:colOff>
                    <xdr:row>6</xdr:row>
                    <xdr:rowOff>7620</xdr:rowOff>
                  </from>
                  <to>
                    <xdr:col>6</xdr:col>
                    <xdr:colOff>944880</xdr:colOff>
                    <xdr:row>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Humboldt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hwb26</dc:creator>
  <cp:lastModifiedBy>Lonny Grafman</cp:lastModifiedBy>
  <dcterms:created xsi:type="dcterms:W3CDTF">2016-11-30T22:59:03Z</dcterms:created>
  <dcterms:modified xsi:type="dcterms:W3CDTF">2016-12-11T02:23:52Z</dcterms:modified>
</cp:coreProperties>
</file>